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updateLinks="never" codeName="Ta_delovni_zvezek" defaultThemeVersion="124226"/>
  <mc:AlternateContent xmlns:mc="http://schemas.openxmlformats.org/markup-compatibility/2006">
    <mc:Choice Requires="x15">
      <x15ac:absPath xmlns:x15ac="http://schemas.microsoft.com/office/spreadsheetml/2010/11/ac" url="http://dokumenti.zzzs.si/osebno/z0100fl/Documents/Moji dokumenti/TABELE_služba/NADOMEST/"/>
    </mc:Choice>
  </mc:AlternateContent>
  <xr:revisionPtr revIDLastSave="0" documentId="8_{0A7BE5F5-F933-400A-AA46-D951D1223856}" xr6:coauthVersionLast="47" xr6:coauthVersionMax="47" xr10:uidLastSave="{00000000-0000-0000-0000-000000000000}"/>
  <bookViews>
    <workbookView xWindow="-108" yWindow="-108" windowWidth="23256" windowHeight="12576" tabRatio="725" xr2:uid="{00000000-000D-0000-FFFF-FFFF00000000}"/>
  </bookViews>
  <sheets>
    <sheet name="Navodila" sheetId="30" r:id="rId1"/>
    <sheet name="šifrant" sheetId="41" r:id="rId2"/>
    <sheet name="skriti šifrant" sheetId="42" state="hidden" r:id="rId3"/>
    <sheet name="1. obr." sheetId="16" r:id="rId4"/>
    <sheet name="2. obr." sheetId="32" r:id="rId5"/>
    <sheet name="3.obr." sheetId="33" r:id="rId6"/>
    <sheet name="4.obr." sheetId="34" r:id="rId7"/>
    <sheet name="5.obr." sheetId="35" r:id="rId8"/>
    <sheet name="6.obr." sheetId="36" r:id="rId9"/>
    <sheet name="7.obr." sheetId="37" r:id="rId10"/>
    <sheet name="8.obr." sheetId="38" r:id="rId11"/>
    <sheet name="zahtevek" sheetId="17" r:id="rId12"/>
  </sheets>
  <definedNames>
    <definedName name="seznam">'1. obr.'!#REF!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5" i="17" l="1"/>
  <c r="N23" i="17"/>
  <c r="N21" i="17"/>
  <c r="N19" i="17"/>
  <c r="N17" i="17"/>
  <c r="N15" i="17"/>
  <c r="N13" i="17"/>
  <c r="J11" i="17"/>
  <c r="D33" i="38"/>
  <c r="D24" i="38"/>
  <c r="D35" i="38" s="1"/>
  <c r="H20" i="38"/>
  <c r="D14" i="38"/>
  <c r="E13" i="38"/>
  <c r="D12" i="38"/>
  <c r="H3" i="38"/>
  <c r="D27" i="38" s="1"/>
  <c r="D33" i="37"/>
  <c r="D27" i="37"/>
  <c r="D37" i="37" s="1"/>
  <c r="D24" i="37"/>
  <c r="D35" i="37" s="1"/>
  <c r="H20" i="37"/>
  <c r="D14" i="37"/>
  <c r="E13" i="37"/>
  <c r="D12" i="37"/>
  <c r="H3" i="37"/>
  <c r="D33" i="36"/>
  <c r="H20" i="36"/>
  <c r="D14" i="36"/>
  <c r="E13" i="36"/>
  <c r="D12" i="36"/>
  <c r="H3" i="36"/>
  <c r="D27" i="36" s="1"/>
  <c r="D33" i="35"/>
  <c r="D27" i="35"/>
  <c r="D37" i="35" s="1"/>
  <c r="D24" i="35"/>
  <c r="D35" i="35" s="1"/>
  <c r="H20" i="35"/>
  <c r="D14" i="35"/>
  <c r="E13" i="35"/>
  <c r="D12" i="35"/>
  <c r="D23" i="35" s="1"/>
  <c r="H3" i="35"/>
  <c r="D33" i="34"/>
  <c r="D27" i="34"/>
  <c r="D37" i="34" s="1"/>
  <c r="H20" i="34"/>
  <c r="D14" i="34"/>
  <c r="E13" i="34"/>
  <c r="D12" i="34"/>
  <c r="H3" i="34"/>
  <c r="D24" i="34" s="1"/>
  <c r="D33" i="33"/>
  <c r="H20" i="33"/>
  <c r="H21" i="33" s="1"/>
  <c r="D14" i="33"/>
  <c r="E13" i="33"/>
  <c r="D12" i="33"/>
  <c r="H3" i="33"/>
  <c r="D27" i="33" s="1"/>
  <c r="D33" i="32"/>
  <c r="D27" i="32"/>
  <c r="D37" i="32" s="1"/>
  <c r="D26" i="32"/>
  <c r="D24" i="32"/>
  <c r="D35" i="32" s="1"/>
  <c r="H20" i="32"/>
  <c r="H21" i="32" s="1"/>
  <c r="D14" i="32"/>
  <c r="E13" i="32"/>
  <c r="D12" i="32"/>
  <c r="H3" i="32"/>
  <c r="D37" i="16"/>
  <c r="D27" i="16"/>
  <c r="H21" i="37" l="1"/>
  <c r="H21" i="34"/>
  <c r="H22" i="34" s="1"/>
  <c r="H25" i="34" s="1"/>
  <c r="I17" i="17" s="1"/>
  <c r="H21" i="36"/>
  <c r="H22" i="36" s="1"/>
  <c r="H25" i="36" s="1"/>
  <c r="I21" i="17" s="1"/>
  <c r="H21" i="38"/>
  <c r="D26" i="37"/>
  <c r="H21" i="35"/>
  <c r="D37" i="38"/>
  <c r="D26" i="38"/>
  <c r="H22" i="38"/>
  <c r="H25" i="38" s="1"/>
  <c r="I25" i="17" s="1"/>
  <c r="D31" i="38"/>
  <c r="D23" i="38"/>
  <c r="H22" i="37"/>
  <c r="H25" i="37" s="1"/>
  <c r="I23" i="17" s="1"/>
  <c r="D31" i="37"/>
  <c r="D23" i="37"/>
  <c r="D37" i="36"/>
  <c r="D26" i="36"/>
  <c r="D24" i="36"/>
  <c r="D31" i="35"/>
  <c r="H22" i="35"/>
  <c r="H25" i="35" s="1"/>
  <c r="I19" i="17" s="1"/>
  <c r="D26" i="35"/>
  <c r="D35" i="34"/>
  <c r="D23" i="34"/>
  <c r="D26" i="34"/>
  <c r="D37" i="33"/>
  <c r="D26" i="33"/>
  <c r="H22" i="33"/>
  <c r="H25" i="33" s="1"/>
  <c r="I15" i="17" s="1"/>
  <c r="D31" i="33"/>
  <c r="D24" i="33"/>
  <c r="H22" i="32"/>
  <c r="H25" i="32" s="1"/>
  <c r="I13" i="17" s="1"/>
  <c r="D31" i="32"/>
  <c r="D23" i="32"/>
  <c r="D31" i="34" l="1"/>
  <c r="D31" i="36"/>
  <c r="H11" i="38"/>
  <c r="G17" i="38"/>
  <c r="G18" i="38"/>
  <c r="G16" i="38"/>
  <c r="G15" i="38"/>
  <c r="H12" i="38"/>
  <c r="G14" i="38" s="1"/>
  <c r="H11" i="37"/>
  <c r="G15" i="37"/>
  <c r="G16" i="37"/>
  <c r="G18" i="37"/>
  <c r="G17" i="37"/>
  <c r="H12" i="37"/>
  <c r="G14" i="37" s="1"/>
  <c r="H11" i="36"/>
  <c r="G18" i="36"/>
  <c r="G17" i="36"/>
  <c r="G16" i="36"/>
  <c r="G15" i="36"/>
  <c r="H12" i="36"/>
  <c r="G14" i="36" s="1"/>
  <c r="D35" i="36"/>
  <c r="D23" i="36"/>
  <c r="G18" i="35"/>
  <c r="G17" i="35"/>
  <c r="G16" i="35"/>
  <c r="G15" i="35"/>
  <c r="H12" i="35"/>
  <c r="G14" i="35" s="1"/>
  <c r="H11" i="35"/>
  <c r="H11" i="34"/>
  <c r="G18" i="34"/>
  <c r="G17" i="34"/>
  <c r="G16" i="34"/>
  <c r="G15" i="34"/>
  <c r="H12" i="34"/>
  <c r="G14" i="34" s="1"/>
  <c r="D35" i="33"/>
  <c r="D23" i="33"/>
  <c r="H11" i="33"/>
  <c r="G18" i="33"/>
  <c r="G17" i="33"/>
  <c r="G16" i="33"/>
  <c r="G15" i="33"/>
  <c r="H12" i="33"/>
  <c r="G14" i="33" s="1"/>
  <c r="H11" i="32"/>
  <c r="G16" i="32"/>
  <c r="G17" i="32"/>
  <c r="G18" i="32"/>
  <c r="H12" i="32"/>
  <c r="G14" i="32" s="1"/>
  <c r="G15" i="32"/>
  <c r="H28" i="32" l="1"/>
  <c r="H28" i="34"/>
  <c r="H28" i="38"/>
  <c r="H28" i="33"/>
  <c r="H28" i="37"/>
  <c r="H28" i="36"/>
  <c r="H28" i="35"/>
  <c r="H29" i="35" l="1"/>
  <c r="L19" i="17"/>
  <c r="H29" i="36"/>
  <c r="L21" i="17"/>
  <c r="H29" i="37"/>
  <c r="L23" i="17"/>
  <c r="H29" i="38"/>
  <c r="L25" i="17"/>
  <c r="H29" i="33"/>
  <c r="L15" i="17"/>
  <c r="H29" i="34"/>
  <c r="L17" i="17"/>
  <c r="H29" i="32"/>
  <c r="L13" i="17"/>
  <c r="H23" i="17"/>
  <c r="H19" i="17"/>
  <c r="H17" i="17"/>
  <c r="H15" i="17"/>
  <c r="H13" i="17"/>
  <c r="H25" i="17"/>
  <c r="H21" i="17"/>
  <c r="H3" i="16"/>
  <c r="D24" i="16" s="1"/>
  <c r="D12" i="16"/>
  <c r="D26" i="16" s="1"/>
  <c r="H31" i="34" l="1"/>
  <c r="O17" i="17" s="1"/>
  <c r="M17" i="17"/>
  <c r="H31" i="32"/>
  <c r="O13" i="17" s="1"/>
  <c r="M13" i="17"/>
  <c r="H31" i="38"/>
  <c r="O25" i="17" s="1"/>
  <c r="M25" i="17"/>
  <c r="H31" i="35"/>
  <c r="O19" i="17" s="1"/>
  <c r="M19" i="17"/>
  <c r="H31" i="33"/>
  <c r="O15" i="17" s="1"/>
  <c r="M15" i="17"/>
  <c r="H31" i="37"/>
  <c r="O23" i="17" s="1"/>
  <c r="M23" i="17"/>
  <c r="H31" i="36"/>
  <c r="O21" i="17" s="1"/>
  <c r="M21" i="17"/>
  <c r="D23" i="16"/>
  <c r="D35" i="16"/>
  <c r="H11" i="17"/>
  <c r="H20" i="16" l="1"/>
  <c r="D33" i="16" l="1"/>
  <c r="E13" i="16" l="1"/>
  <c r="D14" i="16" l="1"/>
  <c r="C26" i="17" l="1"/>
  <c r="N11" i="17" l="1"/>
  <c r="K25" i="17"/>
  <c r="K23" i="17"/>
  <c r="K21" i="17"/>
  <c r="K19" i="17"/>
  <c r="K17" i="17"/>
  <c r="K15" i="17"/>
  <c r="K13" i="17"/>
  <c r="K11" i="17"/>
  <c r="J25" i="17"/>
  <c r="J23" i="17"/>
  <c r="J21" i="17"/>
  <c r="J19" i="17"/>
  <c r="J17" i="17"/>
  <c r="J15" i="17"/>
  <c r="J13" i="17"/>
  <c r="G25" i="17" l="1"/>
  <c r="G23" i="17"/>
  <c r="G21" i="17"/>
  <c r="G19" i="17"/>
  <c r="G17" i="17"/>
  <c r="G15" i="17"/>
  <c r="G13" i="17"/>
  <c r="G11" i="17"/>
  <c r="F25" i="17"/>
  <c r="F23" i="17"/>
  <c r="F21" i="17"/>
  <c r="F19" i="17"/>
  <c r="F17" i="17"/>
  <c r="F15" i="17"/>
  <c r="F13" i="17"/>
  <c r="E25" i="17"/>
  <c r="E23" i="17"/>
  <c r="E21" i="17"/>
  <c r="E19" i="17"/>
  <c r="E17" i="17"/>
  <c r="E15" i="17"/>
  <c r="E13" i="17"/>
  <c r="F11" i="17"/>
  <c r="E11" i="17"/>
  <c r="D26" i="17"/>
  <c r="D24" i="17"/>
  <c r="D22" i="17"/>
  <c r="D20" i="17"/>
  <c r="D18" i="17"/>
  <c r="D16" i="17"/>
  <c r="D14" i="17"/>
  <c r="C24" i="17"/>
  <c r="C22" i="17"/>
  <c r="C12" i="17"/>
  <c r="C20" i="17"/>
  <c r="C18" i="17"/>
  <c r="C16" i="17"/>
  <c r="C14" i="17"/>
  <c r="D12" i="17"/>
  <c r="C25" i="17" l="1"/>
  <c r="C23" i="17"/>
  <c r="C21" i="17"/>
  <c r="C19" i="17"/>
  <c r="C17" i="17"/>
  <c r="C15" i="17"/>
  <c r="C13" i="17"/>
  <c r="D25" i="17"/>
  <c r="D21" i="17"/>
  <c r="D19" i="17"/>
  <c r="D17" i="17"/>
  <c r="D15" i="17"/>
  <c r="D13" i="17"/>
  <c r="C11" i="17"/>
  <c r="D11" i="17"/>
  <c r="B11" i="17"/>
  <c r="B13" i="17"/>
  <c r="B15" i="17"/>
  <c r="B25" i="17"/>
  <c r="B23" i="17"/>
  <c r="B21" i="17"/>
  <c r="B19" i="17"/>
  <c r="B17" i="17"/>
  <c r="N27" i="17" l="1"/>
  <c r="D23" i="17" l="1"/>
  <c r="H21" i="16" l="1"/>
  <c r="H22" i="16" s="1"/>
  <c r="D31" i="16" l="1"/>
  <c r="H25" i="16" l="1"/>
  <c r="G18" i="16" s="1"/>
  <c r="G16" i="16" l="1"/>
  <c r="G15" i="16"/>
  <c r="H11" i="16"/>
  <c r="H12" i="16"/>
  <c r="G14" i="16" s="1"/>
  <c r="I11" i="17"/>
  <c r="I27" i="17" s="1"/>
  <c r="G17" i="16"/>
  <c r="H28" i="16" l="1"/>
  <c r="H29" i="16" s="1"/>
  <c r="M11" i="17" s="1"/>
  <c r="M27" i="17" l="1"/>
  <c r="H31" i="16"/>
  <c r="O11" i="17" s="1"/>
  <c r="O27" i="17" s="1"/>
  <c r="L11" i="17"/>
  <c r="L27"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00000000-0006-0000-0300-000001000000}">
      <text>
        <r>
          <rPr>
            <b/>
            <sz val="10"/>
            <color indexed="17"/>
            <rFont val="Tahoma"/>
            <family val="2"/>
            <charset val="238"/>
          </rPr>
          <t>število ur delovne obveznosti delavca v ostalih dneh tedna z delovno soboto</t>
        </r>
      </text>
    </comment>
    <comment ref="H7" authorId="1" shapeId="0" xr:uid="{00000000-0006-0000-0300-000002000000}">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00000000-0006-0000-0300-000003000000}">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00000000-0006-0000-0300-000004000000}">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00000000-0006-0000-0300-000005000000}">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00000000-0006-0000-0300-000006000000}">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00000000-0006-0000-0300-000007000000}">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00000000-0006-0000-0300-000008000000}">
      <text>
        <r>
          <rPr>
            <b/>
            <sz val="10"/>
            <color indexed="17"/>
            <rFont val="Tahoma"/>
            <family val="2"/>
            <charset val="238"/>
          </rPr>
          <t>vpišite v obliki
1,0000</t>
        </r>
        <r>
          <rPr>
            <sz val="8"/>
            <color indexed="81"/>
            <rFont val="Tahoma"/>
            <family val="2"/>
            <charset val="238"/>
          </rPr>
          <t xml:space="preserve">
</t>
        </r>
      </text>
    </comment>
    <comment ref="D17" authorId="2" shapeId="0" xr:uid="{00000000-0006-0000-0300-000009000000}">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00000000-0006-0000-0300-00000A000000}">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00000000-0006-0000-0300-00000B000000}">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00000000-0006-0000-0300-00000C000000}">
      <text>
        <r>
          <rPr>
            <b/>
            <sz val="10"/>
            <color indexed="17"/>
            <rFont val="Tahoma"/>
            <family val="2"/>
            <charset val="238"/>
          </rPr>
          <t>znesek urne osnove za delo, ki bi jo delavec imel, če bi delal v mesecu zadržanosti</t>
        </r>
      </text>
    </comment>
    <comment ref="D23" authorId="0" shapeId="0" xr:uid="{0B3F2F70-726F-4A8C-B4C3-D3B1CC8F6813}">
      <text>
        <r>
          <rPr>
            <b/>
            <sz val="10"/>
            <color indexed="17"/>
            <rFont val="Tahoma"/>
            <family val="2"/>
            <charset val="238"/>
          </rPr>
          <t xml:space="preserve">spodnji limit preračunan na število ur zadržanosti
</t>
        </r>
      </text>
    </comment>
    <comment ref="D26" authorId="0" shapeId="0" xr:uid="{54DF49B8-966B-4E53-B3C0-771DF5E37B35}">
      <text>
        <r>
          <rPr>
            <b/>
            <sz val="10"/>
            <color indexed="17"/>
            <rFont val="Tahoma"/>
            <family val="2"/>
            <charset val="238"/>
          </rPr>
          <t xml:space="preserve">spodnji limit preračunan na število ur zadržanosti
</t>
        </r>
      </text>
    </comment>
    <comment ref="B39" authorId="2" shapeId="0" xr:uid="{00000000-0006-0000-0300-00000D000000}">
      <text>
        <r>
          <rPr>
            <b/>
            <u/>
            <sz val="10"/>
            <color indexed="17"/>
            <rFont val="Tahoma"/>
            <family val="2"/>
            <charset val="238"/>
          </rPr>
          <t>Izpolni se le ob prvem prehodu v breme ZZZS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C05AFC4B-51B1-41CA-A270-375FE21BD13C}">
      <text>
        <r>
          <rPr>
            <b/>
            <sz val="10"/>
            <color indexed="17"/>
            <rFont val="Tahoma"/>
            <family val="2"/>
            <charset val="238"/>
          </rPr>
          <t>število ur delovne obveznosti delavca v ostalih dneh tedna z delovno soboto</t>
        </r>
      </text>
    </comment>
    <comment ref="H7" authorId="1" shapeId="0" xr:uid="{A6508706-D220-448E-AA4B-DCAD1D87655E}">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36B825F3-1764-41C6-A29D-1B2789864A30}">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5490C45D-A72B-402D-8182-A231718484B0}">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C4BAD271-C54D-4A2E-94EE-8552A8008270}">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3B67739F-A967-4E8B-825F-FF4FFB56C8BF}">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962CF4E8-E486-4956-8B80-00E10D478F62}">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E5AE620B-6A4A-431D-BDC0-F3E5C02F1AA2}">
      <text>
        <r>
          <rPr>
            <b/>
            <sz val="10"/>
            <color indexed="17"/>
            <rFont val="Tahoma"/>
            <family val="2"/>
            <charset val="238"/>
          </rPr>
          <t>vpišite v obliki
1,0000</t>
        </r>
        <r>
          <rPr>
            <sz val="8"/>
            <color indexed="81"/>
            <rFont val="Tahoma"/>
            <family val="2"/>
            <charset val="238"/>
          </rPr>
          <t xml:space="preserve">
</t>
        </r>
      </text>
    </comment>
    <comment ref="D17" authorId="2" shapeId="0" xr:uid="{493458E7-F50D-4A94-8AEE-84BEEFEA6AC3}">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60805874-FB34-479C-9A13-9EFB9B96E191}">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D11246CE-DA0B-4BF8-A561-342BD0D00C7D}">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1A36E012-E8CC-4DFC-9BF0-3C2F1B6FB7EC}">
      <text>
        <r>
          <rPr>
            <b/>
            <sz val="10"/>
            <color indexed="17"/>
            <rFont val="Tahoma"/>
            <family val="2"/>
            <charset val="238"/>
          </rPr>
          <t>znesek urne osnove za delo, ki bi jo delavec imel, če bi delal v mesecu zadržanosti</t>
        </r>
      </text>
    </comment>
    <comment ref="D23" authorId="0" shapeId="0" xr:uid="{62513401-8ED5-40C1-A3F3-05E325F83C53}">
      <text>
        <r>
          <rPr>
            <b/>
            <sz val="10"/>
            <color indexed="17"/>
            <rFont val="Tahoma"/>
            <family val="2"/>
            <charset val="238"/>
          </rPr>
          <t xml:space="preserve">spodnji limit preračunan na število ur zadržanosti
</t>
        </r>
      </text>
    </comment>
    <comment ref="D26" authorId="0" shapeId="0" xr:uid="{FE92C272-5DC7-4111-9D64-4BBF00CEE2B8}">
      <text>
        <r>
          <rPr>
            <b/>
            <sz val="10"/>
            <color indexed="17"/>
            <rFont val="Tahoma"/>
            <family val="2"/>
            <charset val="238"/>
          </rPr>
          <t xml:space="preserve">spodnji limit preračunan na število ur zadržanosti
</t>
        </r>
      </text>
    </comment>
    <comment ref="B39" authorId="2" shapeId="0" xr:uid="{DAD5CD20-0BC1-4EC0-83BF-D4CB660D39A8}">
      <text>
        <r>
          <rPr>
            <b/>
            <u/>
            <sz val="10"/>
            <color indexed="17"/>
            <rFont val="Tahoma"/>
            <family val="2"/>
            <charset val="238"/>
          </rPr>
          <t>Izpolni se le ob prvem prehodu v breme ZZZS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81B7E2A5-81A1-43CF-80A9-AB7EA8EE9714}">
      <text>
        <r>
          <rPr>
            <b/>
            <sz val="10"/>
            <color indexed="17"/>
            <rFont val="Tahoma"/>
            <family val="2"/>
            <charset val="238"/>
          </rPr>
          <t>število ur delovne obveznosti delavca v ostalih dneh tedna z delovno soboto</t>
        </r>
      </text>
    </comment>
    <comment ref="H7" authorId="1" shapeId="0" xr:uid="{FC849A20-6B74-4DFD-B971-BAB31957435A}">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D27BFD07-6407-4553-A70F-78310B6A0377}">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2E1EA1A8-A086-4638-854E-AF1CE33E28EE}">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2C8EFD0F-CAB4-4EA8-B43D-2C066C85EFE5}">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5A67DA44-7352-4280-83B1-CD54D421FE95}">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63452393-1412-4E96-BA6C-0853FF403A3E}">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32756D43-AF4F-4FD1-9D81-FFCAC5DA04B1}">
      <text>
        <r>
          <rPr>
            <b/>
            <sz val="10"/>
            <color indexed="17"/>
            <rFont val="Tahoma"/>
            <family val="2"/>
            <charset val="238"/>
          </rPr>
          <t>vpišite v obliki
1,0000</t>
        </r>
        <r>
          <rPr>
            <sz val="8"/>
            <color indexed="81"/>
            <rFont val="Tahoma"/>
            <family val="2"/>
            <charset val="238"/>
          </rPr>
          <t xml:space="preserve">
</t>
        </r>
      </text>
    </comment>
    <comment ref="D17" authorId="2" shapeId="0" xr:uid="{7FEE13AF-43E4-4D58-B7DC-692D6F14B405}">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11CBD80E-372B-4D2B-BAA4-5AD3838107B3}">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CD598BE3-63FE-43BC-B7FD-D5DEFB04D872}">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09CA5FFD-0763-411F-89B3-58BB6801FF9C}">
      <text>
        <r>
          <rPr>
            <b/>
            <sz val="10"/>
            <color indexed="17"/>
            <rFont val="Tahoma"/>
            <family val="2"/>
            <charset val="238"/>
          </rPr>
          <t>znesek urne osnove za delo, ki bi jo delavec imel, če bi delal v mesecu zadržanosti</t>
        </r>
      </text>
    </comment>
    <comment ref="D23" authorId="0" shapeId="0" xr:uid="{9D2BF1F0-48BB-4F0B-B5E7-09828AD323B5}">
      <text>
        <r>
          <rPr>
            <b/>
            <sz val="10"/>
            <color indexed="17"/>
            <rFont val="Tahoma"/>
            <family val="2"/>
            <charset val="238"/>
          </rPr>
          <t xml:space="preserve">spodnji limit preračunan na število ur zadržanosti
</t>
        </r>
      </text>
    </comment>
    <comment ref="D26" authorId="0" shapeId="0" xr:uid="{E728BC87-E743-405F-A054-746C8D57936D}">
      <text>
        <r>
          <rPr>
            <b/>
            <sz val="10"/>
            <color indexed="17"/>
            <rFont val="Tahoma"/>
            <family val="2"/>
            <charset val="238"/>
          </rPr>
          <t xml:space="preserve">spodnji limit preračunan na število ur zadržanosti
</t>
        </r>
      </text>
    </comment>
    <comment ref="B39" authorId="2" shapeId="0" xr:uid="{DF96A0E2-367E-4B02-8F58-7E8830AD8CFB}">
      <text>
        <r>
          <rPr>
            <b/>
            <u/>
            <sz val="10"/>
            <color indexed="17"/>
            <rFont val="Tahoma"/>
            <family val="2"/>
            <charset val="238"/>
          </rPr>
          <t>Izpolni se le ob prvem prehodu v breme ZZZS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FF721FFA-8A10-46C1-B463-55F9FB0C8585}">
      <text>
        <r>
          <rPr>
            <b/>
            <sz val="10"/>
            <color indexed="17"/>
            <rFont val="Tahoma"/>
            <family val="2"/>
            <charset val="238"/>
          </rPr>
          <t>število ur delovne obveznosti delavca v ostalih dneh tedna z delovno soboto</t>
        </r>
      </text>
    </comment>
    <comment ref="H7" authorId="1" shapeId="0" xr:uid="{EC1D683D-B81B-4986-B79D-39AAE520328C}">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3D3AA8F8-4E00-4121-B32E-943A79641910}">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5B34C87E-A966-4EF5-B747-6FD7B53920C4}">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75BAFC78-6B14-41C5-9A32-9F06FBC5CD97}">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10886583-6B5B-4437-AE64-68D190096F9A}">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330A2015-DEE3-4EB6-9868-1C18C721B06A}">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3F9B2ABD-3F12-4433-92BE-A63731EAD976}">
      <text>
        <r>
          <rPr>
            <b/>
            <sz val="10"/>
            <color indexed="17"/>
            <rFont val="Tahoma"/>
            <family val="2"/>
            <charset val="238"/>
          </rPr>
          <t>vpišite v obliki
1,0000</t>
        </r>
        <r>
          <rPr>
            <sz val="8"/>
            <color indexed="81"/>
            <rFont val="Tahoma"/>
            <family val="2"/>
            <charset val="238"/>
          </rPr>
          <t xml:space="preserve">
</t>
        </r>
      </text>
    </comment>
    <comment ref="D17" authorId="2" shapeId="0" xr:uid="{3858E5F0-F4B8-4866-9E42-FCE0A5B94591}">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425A0AEC-A146-4073-BE72-EC1DAC07C1C6}">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E28E557C-984E-4562-83EE-6AEC32C0C614}">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60F49C10-CC2D-4572-9F16-8DDBCFA6916D}">
      <text>
        <r>
          <rPr>
            <b/>
            <sz val="10"/>
            <color indexed="17"/>
            <rFont val="Tahoma"/>
            <family val="2"/>
            <charset val="238"/>
          </rPr>
          <t>znesek urne osnove za delo, ki bi jo delavec imel, če bi delal v mesecu zadržanosti</t>
        </r>
      </text>
    </comment>
    <comment ref="D23" authorId="0" shapeId="0" xr:uid="{FFC871A3-3354-41F1-A3AF-F114E0D66D82}">
      <text>
        <r>
          <rPr>
            <b/>
            <sz val="10"/>
            <color indexed="17"/>
            <rFont val="Tahoma"/>
            <family val="2"/>
            <charset val="238"/>
          </rPr>
          <t xml:space="preserve">spodnji limit preračunan na število ur zadržanosti
</t>
        </r>
      </text>
    </comment>
    <comment ref="D26" authorId="0" shapeId="0" xr:uid="{4FF21304-CBCC-43B5-BEB7-18447522A6B2}">
      <text>
        <r>
          <rPr>
            <b/>
            <sz val="10"/>
            <color indexed="17"/>
            <rFont val="Tahoma"/>
            <family val="2"/>
            <charset val="238"/>
          </rPr>
          <t xml:space="preserve">spodnji limit preračunan na število ur zadržanosti
</t>
        </r>
      </text>
    </comment>
    <comment ref="B39" authorId="2" shapeId="0" xr:uid="{85F586FE-5D4C-4260-8BB2-B053E7BB2918}">
      <text>
        <r>
          <rPr>
            <b/>
            <u/>
            <sz val="10"/>
            <color indexed="17"/>
            <rFont val="Tahoma"/>
            <family val="2"/>
            <charset val="238"/>
          </rPr>
          <t>Izpolni se le ob prvem prehodu v breme ZZZS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682503FD-BF71-42C2-B54A-5CECFBEDABAF}">
      <text>
        <r>
          <rPr>
            <b/>
            <sz val="10"/>
            <color indexed="17"/>
            <rFont val="Tahoma"/>
            <family val="2"/>
            <charset val="238"/>
          </rPr>
          <t>število ur delovne obveznosti delavca v ostalih dneh tedna z delovno soboto</t>
        </r>
      </text>
    </comment>
    <comment ref="H7" authorId="1" shapeId="0" xr:uid="{72B606E9-15E6-4EEE-AE24-3DEAD502AFBD}">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86406E54-F712-479E-B0F5-A6406199C42B}">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1F323EA7-5A29-46B5-A6E9-56E3B3341658}">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887FC2CC-92A1-4387-B718-209D1C2E7BBA}">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F3F5CDB9-EF2E-4EE9-8E30-36207BE69C6E}">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5470DD79-8CD8-4B59-9B24-8523D648BA03}">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9931FF43-2C7D-478A-BB04-BA8E2C7FF2CA}">
      <text>
        <r>
          <rPr>
            <b/>
            <sz val="10"/>
            <color indexed="17"/>
            <rFont val="Tahoma"/>
            <family val="2"/>
            <charset val="238"/>
          </rPr>
          <t>vpišite v obliki
1,0000</t>
        </r>
        <r>
          <rPr>
            <sz val="8"/>
            <color indexed="81"/>
            <rFont val="Tahoma"/>
            <family val="2"/>
            <charset val="238"/>
          </rPr>
          <t xml:space="preserve">
</t>
        </r>
      </text>
    </comment>
    <comment ref="D17" authorId="2" shapeId="0" xr:uid="{B81B4387-4AE3-46DF-8774-72EEF5CA9EB1}">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6365D435-2534-46BA-95AF-C83CE22950D9}">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5A057AE6-3F9C-4CE5-B137-22BC8CCEB9E0}">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BC0589CC-63B6-4C7B-88E5-5BACFF71BD4F}">
      <text>
        <r>
          <rPr>
            <b/>
            <sz val="10"/>
            <color indexed="17"/>
            <rFont val="Tahoma"/>
            <family val="2"/>
            <charset val="238"/>
          </rPr>
          <t>znesek urne osnove za delo, ki bi jo delavec imel, če bi delal v mesecu zadržanosti</t>
        </r>
      </text>
    </comment>
    <comment ref="D23" authorId="0" shapeId="0" xr:uid="{822F8D4A-E05F-417F-989A-C25E76EDB19A}">
      <text>
        <r>
          <rPr>
            <b/>
            <sz val="10"/>
            <color indexed="17"/>
            <rFont val="Tahoma"/>
            <family val="2"/>
            <charset val="238"/>
          </rPr>
          <t xml:space="preserve">spodnji limit preračunan na število ur zadržanosti
</t>
        </r>
      </text>
    </comment>
    <comment ref="D26" authorId="0" shapeId="0" xr:uid="{8BEE80AE-8EF5-4B1A-B8DC-B60E55DBB7A1}">
      <text>
        <r>
          <rPr>
            <b/>
            <sz val="10"/>
            <color indexed="17"/>
            <rFont val="Tahoma"/>
            <family val="2"/>
            <charset val="238"/>
          </rPr>
          <t xml:space="preserve">spodnji limit preračunan na število ur zadržanosti
</t>
        </r>
      </text>
    </comment>
    <comment ref="B39" authorId="2" shapeId="0" xr:uid="{5E711B3A-4237-4ADE-A6FA-642DB90F0A47}">
      <text>
        <r>
          <rPr>
            <b/>
            <u/>
            <sz val="10"/>
            <color indexed="17"/>
            <rFont val="Tahoma"/>
            <family val="2"/>
            <charset val="238"/>
          </rPr>
          <t>Izpolni se le ob prvem prehodu v breme ZZZS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642A246F-60FD-417D-A9B3-AD4B6BFCA709}">
      <text>
        <r>
          <rPr>
            <b/>
            <sz val="10"/>
            <color indexed="17"/>
            <rFont val="Tahoma"/>
            <family val="2"/>
            <charset val="238"/>
          </rPr>
          <t>število ur delovne obveznosti delavca v ostalih dneh tedna z delovno soboto</t>
        </r>
      </text>
    </comment>
    <comment ref="H7" authorId="1" shapeId="0" xr:uid="{A78D0088-0D23-470F-A4CF-195917A5C4CD}">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7D56145B-BD1B-453C-849A-B35FBB21BFEB}">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76BEFE96-9B45-463E-9D76-CC63BDAA59B5}">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7C2B41B0-A898-465E-94A7-235A8B854EDB}">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D2140F7D-AD73-4B38-9200-DFE1C78E843E}">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265DF53B-F603-4893-8FA9-BCB2ECEFA058}">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596297D8-A18C-4E77-BEFE-084513E73067}">
      <text>
        <r>
          <rPr>
            <b/>
            <sz val="10"/>
            <color indexed="17"/>
            <rFont val="Tahoma"/>
            <family val="2"/>
            <charset val="238"/>
          </rPr>
          <t>vpišite v obliki
1,0000</t>
        </r>
        <r>
          <rPr>
            <sz val="8"/>
            <color indexed="81"/>
            <rFont val="Tahoma"/>
            <family val="2"/>
            <charset val="238"/>
          </rPr>
          <t xml:space="preserve">
</t>
        </r>
      </text>
    </comment>
    <comment ref="D17" authorId="2" shapeId="0" xr:uid="{941CDE14-6026-4C8E-B369-65FD96DF9D2D}">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5F7B03C0-5406-444F-88AB-87E136C6B6A7}">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A886F9D2-5B2C-4546-B699-37459D278BC6}">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DB80051C-85CF-4B50-AE32-BFBA25C438A3}">
      <text>
        <r>
          <rPr>
            <b/>
            <sz val="10"/>
            <color indexed="17"/>
            <rFont val="Tahoma"/>
            <family val="2"/>
            <charset val="238"/>
          </rPr>
          <t>znesek urne osnove za delo, ki bi jo delavec imel, če bi delal v mesecu zadržanosti</t>
        </r>
      </text>
    </comment>
    <comment ref="D23" authorId="0" shapeId="0" xr:uid="{5B6E4ADA-A6D7-4282-9D58-2D8B33E08F61}">
      <text>
        <r>
          <rPr>
            <b/>
            <sz val="10"/>
            <color indexed="17"/>
            <rFont val="Tahoma"/>
            <family val="2"/>
            <charset val="238"/>
          </rPr>
          <t xml:space="preserve">spodnji limit preračunan na število ur zadržanosti
</t>
        </r>
      </text>
    </comment>
    <comment ref="D26" authorId="0" shapeId="0" xr:uid="{CEC6048A-69DB-494B-AC8F-BBC63C9FDD42}">
      <text>
        <r>
          <rPr>
            <b/>
            <sz val="10"/>
            <color indexed="17"/>
            <rFont val="Tahoma"/>
            <family val="2"/>
            <charset val="238"/>
          </rPr>
          <t xml:space="preserve">spodnji limit preračunan na število ur zadržanosti
</t>
        </r>
      </text>
    </comment>
    <comment ref="B39" authorId="2" shapeId="0" xr:uid="{C9232CA6-66BD-436A-BC1E-B0BA888DE47E}">
      <text>
        <r>
          <rPr>
            <b/>
            <u/>
            <sz val="10"/>
            <color indexed="17"/>
            <rFont val="Tahoma"/>
            <family val="2"/>
            <charset val="238"/>
          </rPr>
          <t>Izpolni se le ob prvem prehodu v breme ZZZS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2869A0D5-BD95-4998-892E-00B63945312E}">
      <text>
        <r>
          <rPr>
            <b/>
            <sz val="10"/>
            <color indexed="17"/>
            <rFont val="Tahoma"/>
            <family val="2"/>
            <charset val="238"/>
          </rPr>
          <t>število ur delovne obveznosti delavca v ostalih dneh tedna z delovno soboto</t>
        </r>
      </text>
    </comment>
    <comment ref="H7" authorId="1" shapeId="0" xr:uid="{B4E82AB1-2B3C-4F9E-A86C-8A1DB73A1ABE}">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45599395-FAFF-497D-891A-DA5BCD49AB85}">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B0477F79-552D-485B-99D7-DA0AA11C974C}">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B11670E7-EA6E-4CEE-94D5-2DA2A044E53A}">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3D49E4B4-93F3-4881-A039-629FFD84C4BD}">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687934D1-B2AD-4EA9-9F08-01AF5D2E8571}">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927B9163-5838-4FB7-8DBE-2F9CAC396635}">
      <text>
        <r>
          <rPr>
            <b/>
            <sz val="10"/>
            <color indexed="17"/>
            <rFont val="Tahoma"/>
            <family val="2"/>
            <charset val="238"/>
          </rPr>
          <t>vpišite v obliki
1,0000</t>
        </r>
        <r>
          <rPr>
            <sz val="8"/>
            <color indexed="81"/>
            <rFont val="Tahoma"/>
            <family val="2"/>
            <charset val="238"/>
          </rPr>
          <t xml:space="preserve">
</t>
        </r>
      </text>
    </comment>
    <comment ref="D17" authorId="2" shapeId="0" xr:uid="{CE9BC6DE-95B3-4A87-9E97-C0DE832B53F4}">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11A57D63-09CA-4A2A-8A5F-CD784F99EDD8}">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7465665E-08B1-4150-A4D1-98C0B7971869}">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C9F8ADD8-4CFC-4F21-969A-88285D53C105}">
      <text>
        <r>
          <rPr>
            <b/>
            <sz val="10"/>
            <color indexed="17"/>
            <rFont val="Tahoma"/>
            <family val="2"/>
            <charset val="238"/>
          </rPr>
          <t>znesek urne osnove za delo, ki bi jo delavec imel, če bi delal v mesecu zadržanosti</t>
        </r>
      </text>
    </comment>
    <comment ref="D23" authorId="0" shapeId="0" xr:uid="{5B28B052-93F8-4950-88E3-8237CF139B0E}">
      <text>
        <r>
          <rPr>
            <b/>
            <sz val="10"/>
            <color indexed="17"/>
            <rFont val="Tahoma"/>
            <family val="2"/>
            <charset val="238"/>
          </rPr>
          <t xml:space="preserve">spodnji limit preračunan na število ur zadržanosti
</t>
        </r>
      </text>
    </comment>
    <comment ref="D26" authorId="0" shapeId="0" xr:uid="{AC5FB433-E5EC-47E1-8F60-A9C23C22F13B}">
      <text>
        <r>
          <rPr>
            <b/>
            <sz val="10"/>
            <color indexed="17"/>
            <rFont val="Tahoma"/>
            <family val="2"/>
            <charset val="238"/>
          </rPr>
          <t xml:space="preserve">spodnji limit preračunan na število ur zadržanosti
</t>
        </r>
      </text>
    </comment>
    <comment ref="B39" authorId="2" shapeId="0" xr:uid="{163373B3-634C-487A-9E11-CADE71AFF81A}">
      <text>
        <r>
          <rPr>
            <b/>
            <u/>
            <sz val="10"/>
            <color indexed="17"/>
            <rFont val="Tahoma"/>
            <family val="2"/>
            <charset val="238"/>
          </rPr>
          <t>Izpolni se le ob prvem prehodu v breme ZZZS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Martina Copot</author>
    <author>KAZIMIR</author>
  </authors>
  <commentList>
    <comment ref="G6" authorId="0" shapeId="0" xr:uid="{2BFF8B92-168A-459C-B3B4-FF4396025A9F}">
      <text>
        <r>
          <rPr>
            <b/>
            <sz val="10"/>
            <color indexed="17"/>
            <rFont val="Tahoma"/>
            <family val="2"/>
            <charset val="238"/>
          </rPr>
          <t>število ur delovne obveznosti delavca v ostalih dneh tedna z delovno soboto</t>
        </r>
      </text>
    </comment>
    <comment ref="H7" authorId="1" shapeId="0" xr:uid="{1A5FAED3-4EFA-418A-871D-5133230850EC}">
      <text>
        <r>
          <rPr>
            <b/>
            <sz val="9"/>
            <color indexed="81"/>
            <rFont val="Tahoma"/>
            <family val="2"/>
            <charset val="238"/>
          </rPr>
          <t>Izberite ''DA'', če gre za osebo, ki bi sicer glede na svojo starost izpolnjevala pogoj za 30 oz. 50-odstotno oprostitev prispevkov za PIZ, vendar ima zaradi tega, ker gre za zaposlitev v invalidskem podjetju ali ker se šteje kot invalid nad kvoto dejansko 100-odstotno oprostitev in v tem primeru celotno refundacijo v breme ZZZS.</t>
        </r>
      </text>
    </comment>
    <comment ref="H8" authorId="1" shapeId="0" xr:uid="{09DD080D-6E12-4864-A713-7BE241E3A83C}">
      <text>
        <r>
          <rPr>
            <b/>
            <sz val="9"/>
            <color indexed="81"/>
            <rFont val="Tahoma"/>
            <family val="2"/>
            <charset val="238"/>
          </rPr>
          <t>Izberite 'DA'', če gre za osebo, za katero delodajalec izpolnjuje pogoje za oprostitev vseh prispevkov delodajalca v veljavni zakonodaji. V tem primeru se avtomatsko izračunani prispevki delodajalca postavijo na 0 (spodnja rumena polja z začetnim besedilom ''prispevki delod….'')</t>
        </r>
      </text>
    </comment>
    <comment ref="H9" authorId="1" shapeId="0" xr:uid="{7FE28ED0-DA6F-4FF7-8F67-E9E9B5532DAA}">
      <text>
        <r>
          <rPr>
            <b/>
            <sz val="9"/>
            <color indexed="81"/>
            <rFont val="Tahoma"/>
            <family val="2"/>
            <charset val="238"/>
          </rPr>
          <t>V kolikor gre za primere iz 39.člena ZUTD-A, kliknite na polje in nato na puščico ter izberite 0 ali 0,3 
39. člen ZUTD-A:
Prispevek delodajalca  za zavarovanje za primer brezposelnosti
(1)  Delodajalec, ki sklene z delavcem pogodbo o zaposlitvi za nedoločen čas, je oproščen plačila prispevka delodajalca za zavarovanje za primer brezposelnosti za dve leti.
(2) Delodajalec, ki sklene z delavcem pogodbo o  zaposlitvi za določen čas, plačuje prispevek delodajalca za zavarovanje za primer brezposelnosti v višini petkratnika zneska, določenega v zakonu, ki ureja prispevke za socialno varnost, za ves čas trajanja zaposlitve za določen čas.
(določbe veljajo za pogodbe, sklenjene od 12.04.2013 dalje)</t>
        </r>
      </text>
    </comment>
    <comment ref="H10" authorId="1" shapeId="0" xr:uid="{02AF0A06-BC6F-45EF-AEFD-D7B473795BA1}">
      <text>
        <r>
          <rPr>
            <b/>
            <sz val="9"/>
            <color indexed="81"/>
            <rFont val="Tahoma"/>
            <family val="2"/>
            <charset val="238"/>
          </rPr>
          <t>Kliknite na polje in nato na puščico ter izberite 30 ali 50, če gre za starejšega delavca, ki izpolnjuje pogoj iz 156. člena ZPIZ-2. Oprostitev velja od obračuna za julij 2013 dalje.  
156. člen ZPIZ-2 (delna oprostitev plačila prispevkov delodajalcev za starejše delavce):
 Zavezanci za plačilo prispevkov delodajalcev iz prve alineje prvega odstavka 153. člena tega zakona so oproščeni plačila prispevkov delodajalcev v višini 30 % za zavarovance iz prvega, drugega, tretjega in četrtega odstavka 14. člena tega zakona, ki so dopolnili 60 let starosti, in v višini 50 % za zavarovance iz prvega, drugega, tretjega in četrtega odstavka 14. člena tega zakona, ki izpolnjujejo starostni pogoj za pridobitev pravice do predčasne pokojnine po drugem odstavku 29. člena tega zakona. Oproščeni del prispevka delodajalca za navedene delavce plačuje Republika Slovenija v skladu s 161. členom tega zakona.
29. člen
(pogoji za pridobitev pravice do predčasne pokojnine)
LETO     MOŠKI    ŽENSKA
               L    M      L     M
2013     58  4       58   0
2014     58  8       58   4
2015     59  0       58   8
2016     59  4       59   0
2017     59  8       59   4
2018                     59   8</t>
        </r>
      </text>
    </comment>
    <comment ref="C11" authorId="1" shapeId="0" xr:uid="{F3287E1A-4585-4C1F-A173-6948A93ADAC7}">
      <text>
        <r>
          <rPr>
            <b/>
            <sz val="9"/>
            <color indexed="81"/>
            <rFont val="Tahoma"/>
            <family val="2"/>
            <charset val="238"/>
          </rPr>
          <t>Kliknite na polje in nato na puščico ter izberite A ali B.
Pri razlogih zadržanosti 03, 04, 06, 10, 11 je lahko oznaka A ali B. 
Pri razlogih zadržanosti 01, 02, 05, 07, 08, 09, 12 se za prvih 90 koledarskih dni zadržanosti v breme ZZZS izbere ''A'', od vključno 91. koledarskega dne zadržanosti v breme ZZZS pa ''B''. 
V primeru, da se je zadržanost v breme ZZZS pričela pred 31.05.2012, se vedno izbere ''B'', saj za te osebe ne veljajo določbe ZUJF - glejte  vsebinska navodila za delodajalce na spletni strani.</t>
        </r>
      </text>
    </comment>
    <comment ref="D13" authorId="2" shapeId="0" xr:uid="{F1197EC1-9DF3-4816-9942-007D69ABBC52}">
      <text>
        <r>
          <rPr>
            <b/>
            <u/>
            <sz val="10"/>
            <color indexed="17"/>
            <rFont val="Tahoma"/>
            <family val="2"/>
            <charset val="238"/>
          </rPr>
          <t>vpišite šifro razloga zadržanosti</t>
        </r>
        <r>
          <rPr>
            <b/>
            <sz val="10"/>
            <color indexed="81"/>
            <rFont val="Tahoma"/>
            <family val="2"/>
            <charset val="238"/>
          </rPr>
          <t xml:space="preserve">
</t>
        </r>
        <r>
          <rPr>
            <b/>
            <sz val="10"/>
            <color indexed="10"/>
            <rFont val="Tahoma"/>
            <family val="2"/>
            <charset val="238"/>
          </rPr>
          <t>01</t>
        </r>
        <r>
          <rPr>
            <b/>
            <sz val="10"/>
            <color indexed="81"/>
            <rFont val="Tahoma"/>
            <family val="2"/>
            <charset val="238"/>
          </rPr>
          <t xml:space="preserve"> - </t>
        </r>
        <r>
          <rPr>
            <b/>
            <sz val="10"/>
            <color indexed="17"/>
            <rFont val="Tahoma"/>
            <family val="2"/>
            <charset val="238"/>
          </rPr>
          <t xml:space="preserve">bolezen  </t>
        </r>
        <r>
          <rPr>
            <b/>
            <sz val="10"/>
            <color indexed="81"/>
            <rFont val="Tahoma"/>
            <family val="2"/>
            <charset val="238"/>
          </rPr>
          <t xml:space="preserve">                             </t>
        </r>
        <r>
          <rPr>
            <b/>
            <sz val="10"/>
            <color indexed="10"/>
            <rFont val="Tahoma"/>
            <family val="2"/>
            <charset val="238"/>
          </rPr>
          <t>07</t>
        </r>
        <r>
          <rPr>
            <b/>
            <sz val="10"/>
            <color indexed="81"/>
            <rFont val="Tahoma"/>
            <family val="2"/>
            <charset val="238"/>
          </rPr>
          <t xml:space="preserve"> - </t>
        </r>
        <r>
          <rPr>
            <b/>
            <sz val="10"/>
            <color indexed="17"/>
            <rFont val="Tahoma"/>
            <family val="2"/>
            <charset val="238"/>
          </rPr>
          <t>transplantacija</t>
        </r>
        <r>
          <rPr>
            <b/>
            <sz val="10"/>
            <color indexed="81"/>
            <rFont val="Tahoma"/>
            <family val="2"/>
            <charset val="238"/>
          </rPr>
          <t xml:space="preserve">
</t>
        </r>
        <r>
          <rPr>
            <b/>
            <sz val="10"/>
            <color indexed="10"/>
            <rFont val="Tahoma"/>
            <family val="2"/>
            <charset val="238"/>
          </rPr>
          <t>02</t>
        </r>
        <r>
          <rPr>
            <b/>
            <sz val="10"/>
            <color indexed="81"/>
            <rFont val="Tahoma"/>
            <family val="2"/>
            <charset val="238"/>
          </rPr>
          <t xml:space="preserve"> - </t>
        </r>
        <r>
          <rPr>
            <b/>
            <sz val="10"/>
            <color indexed="17"/>
            <rFont val="Tahoma"/>
            <family val="2"/>
            <charset val="238"/>
          </rPr>
          <t xml:space="preserve">poškodba izven dela   </t>
        </r>
        <r>
          <rPr>
            <b/>
            <sz val="10"/>
            <color indexed="81"/>
            <rFont val="Tahoma"/>
            <family val="2"/>
            <charset val="238"/>
          </rPr>
          <t xml:space="preserve">        </t>
        </r>
        <r>
          <rPr>
            <b/>
            <sz val="10"/>
            <color indexed="10"/>
            <rFont val="Tahoma"/>
            <family val="2"/>
            <charset val="238"/>
          </rPr>
          <t>08</t>
        </r>
        <r>
          <rPr>
            <b/>
            <sz val="10"/>
            <color indexed="81"/>
            <rFont val="Tahoma"/>
            <family val="2"/>
            <charset val="238"/>
          </rPr>
          <t xml:space="preserve"> - </t>
        </r>
        <r>
          <rPr>
            <b/>
            <sz val="10"/>
            <color indexed="17"/>
            <rFont val="Tahoma"/>
            <family val="2"/>
            <charset val="238"/>
          </rPr>
          <t>izolacija</t>
        </r>
        <r>
          <rPr>
            <b/>
            <sz val="10"/>
            <color indexed="81"/>
            <rFont val="Tahoma"/>
            <family val="2"/>
            <charset val="238"/>
          </rPr>
          <t xml:space="preserve">
</t>
        </r>
        <r>
          <rPr>
            <b/>
            <sz val="10"/>
            <color indexed="10"/>
            <rFont val="Tahoma"/>
            <family val="2"/>
            <charset val="238"/>
          </rPr>
          <t>03</t>
        </r>
        <r>
          <rPr>
            <b/>
            <sz val="10"/>
            <color indexed="81"/>
            <rFont val="Tahoma"/>
            <family val="2"/>
            <charset val="238"/>
          </rPr>
          <t xml:space="preserve"> - </t>
        </r>
        <r>
          <rPr>
            <b/>
            <sz val="10"/>
            <color indexed="17"/>
            <rFont val="Tahoma"/>
            <family val="2"/>
            <charset val="238"/>
          </rPr>
          <t>poklicna bolezen</t>
        </r>
        <r>
          <rPr>
            <b/>
            <sz val="10"/>
            <color indexed="81"/>
            <rFont val="Tahoma"/>
            <family val="2"/>
            <charset val="238"/>
          </rPr>
          <t xml:space="preserve">                 </t>
        </r>
        <r>
          <rPr>
            <b/>
            <sz val="10"/>
            <color indexed="10"/>
            <rFont val="Tahoma"/>
            <family val="2"/>
            <charset val="238"/>
          </rPr>
          <t>09</t>
        </r>
        <r>
          <rPr>
            <b/>
            <sz val="10"/>
            <color indexed="81"/>
            <rFont val="Tahoma"/>
            <family val="2"/>
            <charset val="238"/>
          </rPr>
          <t xml:space="preserve"> - </t>
        </r>
        <r>
          <rPr>
            <b/>
            <sz val="10"/>
            <color indexed="17"/>
            <rFont val="Tahoma"/>
            <family val="2"/>
            <charset val="238"/>
          </rPr>
          <t>spremstvo</t>
        </r>
        <r>
          <rPr>
            <b/>
            <sz val="10"/>
            <color indexed="81"/>
            <rFont val="Tahoma"/>
            <family val="2"/>
            <charset val="238"/>
          </rPr>
          <t xml:space="preserve">
</t>
        </r>
        <r>
          <rPr>
            <b/>
            <sz val="10"/>
            <color indexed="10"/>
            <rFont val="Tahoma"/>
            <family val="2"/>
            <charset val="238"/>
          </rPr>
          <t>04</t>
        </r>
        <r>
          <rPr>
            <b/>
            <sz val="10"/>
            <color indexed="81"/>
            <rFont val="Tahoma"/>
            <family val="2"/>
            <charset val="238"/>
          </rPr>
          <t xml:space="preserve"> - </t>
        </r>
        <r>
          <rPr>
            <b/>
            <sz val="10"/>
            <color indexed="17"/>
            <rFont val="Tahoma"/>
            <family val="2"/>
            <charset val="238"/>
          </rPr>
          <t xml:space="preserve">poškodba pri delu </t>
        </r>
        <r>
          <rPr>
            <b/>
            <sz val="10"/>
            <color indexed="81"/>
            <rFont val="Tahoma"/>
            <family val="2"/>
            <charset val="238"/>
          </rPr>
          <t xml:space="preserve">              </t>
        </r>
        <r>
          <rPr>
            <b/>
            <sz val="10"/>
            <color indexed="10"/>
            <rFont val="Tahoma"/>
            <family val="2"/>
            <charset val="238"/>
          </rPr>
          <t>10</t>
        </r>
        <r>
          <rPr>
            <b/>
            <sz val="10"/>
            <color indexed="81"/>
            <rFont val="Tahoma"/>
            <family val="2"/>
            <charset val="238"/>
          </rPr>
          <t xml:space="preserve"> - </t>
        </r>
        <r>
          <rPr>
            <b/>
            <sz val="10"/>
            <color indexed="17"/>
            <rFont val="Tahoma"/>
            <family val="2"/>
            <charset val="238"/>
          </rPr>
          <t>uspos.za rehab.otroka</t>
        </r>
        <r>
          <rPr>
            <b/>
            <sz val="10"/>
            <color indexed="81"/>
            <rFont val="Tahoma"/>
            <family val="2"/>
            <charset val="238"/>
          </rPr>
          <t xml:space="preserve">
</t>
        </r>
        <r>
          <rPr>
            <b/>
            <sz val="10"/>
            <color indexed="10"/>
            <rFont val="Tahoma"/>
            <family val="2"/>
            <charset val="238"/>
          </rPr>
          <t>05</t>
        </r>
        <r>
          <rPr>
            <b/>
            <sz val="10"/>
            <color indexed="81"/>
            <rFont val="Tahoma"/>
            <family val="2"/>
            <charset val="238"/>
          </rPr>
          <t xml:space="preserve"> - </t>
        </r>
        <r>
          <rPr>
            <b/>
            <sz val="10"/>
            <color indexed="17"/>
            <rFont val="Tahoma"/>
            <family val="2"/>
            <charset val="238"/>
          </rPr>
          <t xml:space="preserve">poš.po tretji osebi izv.dela </t>
        </r>
        <r>
          <rPr>
            <b/>
            <sz val="10"/>
            <color indexed="10"/>
            <rFont val="Tahoma"/>
            <family val="2"/>
            <charset val="238"/>
          </rPr>
          <t>11</t>
        </r>
        <r>
          <rPr>
            <b/>
            <sz val="10"/>
            <color indexed="81"/>
            <rFont val="Tahoma"/>
            <family val="2"/>
            <charset val="238"/>
          </rPr>
          <t xml:space="preserve"> - </t>
        </r>
        <r>
          <rPr>
            <b/>
            <sz val="10"/>
            <color indexed="17"/>
            <rFont val="Tahoma"/>
            <family val="2"/>
            <charset val="238"/>
          </rPr>
          <t>poš.pri akt.iz 18.čl.</t>
        </r>
        <r>
          <rPr>
            <b/>
            <sz val="10"/>
            <color indexed="81"/>
            <rFont val="Tahoma"/>
            <family val="2"/>
            <charset val="238"/>
          </rPr>
          <t xml:space="preserve">
</t>
        </r>
        <r>
          <rPr>
            <b/>
            <sz val="10"/>
            <color indexed="10"/>
            <rFont val="Tahoma"/>
            <family val="2"/>
            <charset val="238"/>
          </rPr>
          <t>06</t>
        </r>
        <r>
          <rPr>
            <b/>
            <sz val="10"/>
            <color indexed="81"/>
            <rFont val="Tahoma"/>
            <family val="2"/>
            <charset val="238"/>
          </rPr>
          <t xml:space="preserve"> - </t>
        </r>
        <r>
          <rPr>
            <b/>
            <sz val="10"/>
            <color indexed="17"/>
            <rFont val="Tahoma"/>
            <family val="2"/>
            <charset val="238"/>
          </rPr>
          <t xml:space="preserve">nega </t>
        </r>
        <r>
          <rPr>
            <b/>
            <sz val="10"/>
            <color indexed="81"/>
            <rFont val="Tahoma"/>
            <family val="2"/>
            <charset val="238"/>
          </rPr>
          <t xml:space="preserve">                                   </t>
        </r>
        <r>
          <rPr>
            <b/>
            <sz val="10"/>
            <color indexed="10"/>
            <rFont val="Tahoma"/>
            <family val="2"/>
            <charset val="238"/>
          </rPr>
          <t>12</t>
        </r>
        <r>
          <rPr>
            <b/>
            <sz val="10"/>
            <color indexed="81"/>
            <rFont val="Tahoma"/>
            <family val="2"/>
            <charset val="238"/>
          </rPr>
          <t xml:space="preserve"> - </t>
        </r>
        <r>
          <rPr>
            <b/>
            <sz val="10"/>
            <color indexed="17"/>
            <rFont val="Tahoma"/>
            <family val="2"/>
            <charset val="238"/>
          </rPr>
          <t>darovanje krvi</t>
        </r>
      </text>
    </comment>
    <comment ref="D15" authorId="2" shapeId="0" xr:uid="{DB5AFFB4-67D7-4F81-9C4C-E5A8BE5623C9}">
      <text>
        <r>
          <rPr>
            <b/>
            <sz val="10"/>
            <color indexed="17"/>
            <rFont val="Tahoma"/>
            <family val="2"/>
            <charset val="238"/>
          </rPr>
          <t>vpišite v obliki
1,0000</t>
        </r>
        <r>
          <rPr>
            <sz val="8"/>
            <color indexed="81"/>
            <rFont val="Tahoma"/>
            <family val="2"/>
            <charset val="238"/>
          </rPr>
          <t xml:space="preserve">
</t>
        </r>
      </text>
    </comment>
    <comment ref="D17" authorId="2" shapeId="0" xr:uid="{DB81947E-EF80-4BC2-9BA4-2C3C08DD35EF}">
      <text>
        <r>
          <rPr>
            <b/>
            <sz val="10"/>
            <color indexed="17"/>
            <rFont val="Tahoma"/>
            <family val="2"/>
            <charset val="238"/>
          </rPr>
          <t>izpolni se le, če delavec ni imel plače in nadomestil oziroma osnove za plačilo prispevkov v celotnem koledarskem letu pred nastopom zadržanosti</t>
        </r>
      </text>
    </comment>
    <comment ref="D18" authorId="2" shapeId="0" xr:uid="{93CF48F6-2D7A-4606-AF38-69A5E3983D1D}">
      <text>
        <r>
          <rPr>
            <b/>
            <u/>
            <sz val="10"/>
            <color indexed="17"/>
            <rFont val="Tahoma"/>
            <family val="2"/>
            <charset val="238"/>
          </rPr>
          <t>seštevek</t>
        </r>
        <r>
          <rPr>
            <b/>
            <sz val="10"/>
            <color indexed="17"/>
            <rFont val="Tahoma"/>
            <family val="2"/>
            <charset val="238"/>
          </rPr>
          <t xml:space="preserve"> izplačanih bruto plač in nadomestil oziroma osnov za plačilo prispevkov v letu, iz katerega je osnova za nadomestilo</t>
        </r>
      </text>
    </comment>
    <comment ref="D19" authorId="0" shapeId="0" xr:uid="{8307A8B7-82CD-4BAD-A34F-984345EFD985}">
      <text>
        <r>
          <rPr>
            <b/>
            <sz val="10"/>
            <color indexed="17"/>
            <rFont val="Tahoma"/>
            <family val="2"/>
            <charset val="238"/>
          </rPr>
          <t>skupno število ur, za katere je bilo izvršeno izplačilo plač in nadomestil oziroma za katere je delavec imel osnovo za plačilo prispevkov v letu osnove</t>
        </r>
      </text>
    </comment>
    <comment ref="D21" authorId="0" shapeId="0" xr:uid="{B9E5A0AC-0186-459C-8F75-D4DBB611E584}">
      <text>
        <r>
          <rPr>
            <b/>
            <sz val="10"/>
            <color indexed="17"/>
            <rFont val="Tahoma"/>
            <family val="2"/>
            <charset val="238"/>
          </rPr>
          <t>znesek urne osnove za delo, ki bi jo delavec imel, če bi delal v mesecu zadržanosti</t>
        </r>
      </text>
    </comment>
    <comment ref="D23" authorId="0" shapeId="0" xr:uid="{6E06A45A-17BC-4C69-9463-A663A877E4CC}">
      <text>
        <r>
          <rPr>
            <b/>
            <sz val="10"/>
            <color indexed="17"/>
            <rFont val="Tahoma"/>
            <family val="2"/>
            <charset val="238"/>
          </rPr>
          <t xml:space="preserve">spodnji limit preračunan na število ur zadržanosti
</t>
        </r>
      </text>
    </comment>
    <comment ref="D26" authorId="0" shapeId="0" xr:uid="{666C822F-EFC1-42E0-B29F-10283DE66655}">
      <text>
        <r>
          <rPr>
            <b/>
            <sz val="10"/>
            <color indexed="17"/>
            <rFont val="Tahoma"/>
            <family val="2"/>
            <charset val="238"/>
          </rPr>
          <t xml:space="preserve">spodnji limit preračunan na število ur zadržanosti
</t>
        </r>
      </text>
    </comment>
    <comment ref="B39" authorId="2" shapeId="0" xr:uid="{D96545DE-B548-4973-8C2A-3F2C34F59A26}">
      <text>
        <r>
          <rPr>
            <b/>
            <u/>
            <sz val="10"/>
            <color indexed="17"/>
            <rFont val="Tahoma"/>
            <family val="2"/>
            <charset val="238"/>
          </rPr>
          <t>Izpolni se le ob prvem prehodu v breme ZZZS</t>
        </r>
      </text>
    </comment>
  </commentList>
</comments>
</file>

<file path=xl/sharedStrings.xml><?xml version="1.0" encoding="utf-8"?>
<sst xmlns="http://schemas.openxmlformats.org/spreadsheetml/2006/main" count="671" uniqueCount="171">
  <si>
    <t>število dejanskih ur zadržanosti</t>
  </si>
  <si>
    <t>od</t>
  </si>
  <si>
    <t>do</t>
  </si>
  <si>
    <t>zadržanost v breme ZZZS</t>
  </si>
  <si>
    <t>šifra razloga zadržanosti</t>
  </si>
  <si>
    <t>II. bruto</t>
  </si>
  <si>
    <t>ur</t>
  </si>
  <si>
    <t>Zap.</t>
  </si>
  <si>
    <t>št.</t>
  </si>
  <si>
    <t>TRANSAKCIJSKI RAČUN:</t>
  </si>
  <si>
    <t>Podpis odgovorne osebe</t>
  </si>
  <si>
    <t xml:space="preserve">Šifra </t>
  </si>
  <si>
    <t>I. bruto</t>
  </si>
  <si>
    <t>delodajalca</t>
  </si>
  <si>
    <t>Datum:</t>
  </si>
  <si>
    <t>Žig</t>
  </si>
  <si>
    <t>davčna številka</t>
  </si>
  <si>
    <t>prispevki od</t>
  </si>
  <si>
    <t>razlike do</t>
  </si>
  <si>
    <t xml:space="preserve">skupaj </t>
  </si>
  <si>
    <t>osebo</t>
  </si>
  <si>
    <t>Datum izplačila delavcem:</t>
  </si>
  <si>
    <t>ali davčna št</t>
  </si>
  <si>
    <t>ZZZS št.</t>
  </si>
  <si>
    <t>za zavarovano</t>
  </si>
  <si>
    <t>dni</t>
  </si>
  <si>
    <t xml:space="preserve">Delodajalcem se prizna povračilo oziroma refundacijah izplačanih nadomestil plač delavcem v višini, ki jo izračuna Zavod </t>
  </si>
  <si>
    <t>BOLEZEN</t>
  </si>
  <si>
    <t>POŠKODBA IZVEN DELA</t>
  </si>
  <si>
    <t>POKLICNA BOLEZEN</t>
  </si>
  <si>
    <t>POŠKODBA PRI DELU</t>
  </si>
  <si>
    <t>NEGA</t>
  </si>
  <si>
    <t>TRANSPLANTACIJA</t>
  </si>
  <si>
    <t>IZOLACIJA</t>
  </si>
  <si>
    <t>SPREMSTVO</t>
  </si>
  <si>
    <t>Naziv</t>
  </si>
  <si>
    <t>DAROVANJE KRVI</t>
  </si>
  <si>
    <t>Zavod ne prevzema odgovornosti za morebitne napake, ki bodo nastale zaradi neustrezne uporabe tega pripomočka.</t>
  </si>
  <si>
    <t>ZAHTEVEK ZAVODU ZA ZDRAVSTVENO ZAVAROVANJE SLOVENIJE ZA REFUNDACIJO</t>
  </si>
  <si>
    <t>ob obdelavi zahtevkov za refundacijo na podlagi veljavnih predpisov in razpoložljivih podatkov.</t>
  </si>
  <si>
    <t>Priimek in ime delavca :</t>
  </si>
  <si>
    <t>dejanska mesečna obvezn. :</t>
  </si>
  <si>
    <t>dejanska tedenska obvezn. :</t>
  </si>
  <si>
    <t>datumi delovnih sobot :</t>
  </si>
  <si>
    <t>št. ur ob ostalih dneh :</t>
  </si>
  <si>
    <t>šifra razloga zadržanosti :</t>
  </si>
  <si>
    <t>odstotek osnove glede na razlog :</t>
  </si>
  <si>
    <t>količnik valorizacije :</t>
  </si>
  <si>
    <t>leto osnove :</t>
  </si>
  <si>
    <t>meseci izplačil :</t>
  </si>
  <si>
    <t>skupna bruto osnova za nadom. :</t>
  </si>
  <si>
    <t>skupno število ur osnove :</t>
  </si>
  <si>
    <t>izhodiščna urna osnova :</t>
  </si>
  <si>
    <t>prispevki delodajalca :</t>
  </si>
  <si>
    <t>skupaj za zavarovano osebo :</t>
  </si>
  <si>
    <t>II. bruto :</t>
  </si>
  <si>
    <t>POŠKODBA PO TRETJI OSEBI IZVEN DELA</t>
  </si>
  <si>
    <t>POŠKODBA, NASTALA PRI AKTIVNOSTIH IZ 18. ČLENA ZAKONA</t>
  </si>
  <si>
    <t>ur          razporejena na :</t>
  </si>
  <si>
    <t xml:space="preserve">Delodajalec vpiše podatke v označena (obarvana) polja na posameznih vnosnih listih za posamezne obračune in za zahtevek. </t>
  </si>
  <si>
    <t>Pojasnilo zahtevane vsebine nekaterih polj je zapisano v obliki komentarja (odpre se takrat, ko se z miško pomaknemo na polje).</t>
  </si>
  <si>
    <t>razl.</t>
  </si>
  <si>
    <t>zadr.</t>
  </si>
  <si>
    <t>Datum :</t>
  </si>
  <si>
    <t xml:space="preserve">Na zadnjem listu ''zahtevek'' se sproti oblikuje zahtevek Zavodu za zdravstveno zavarovanje Slovenije za refundacijo bruto </t>
  </si>
  <si>
    <t>št. ur ob sobotah :</t>
  </si>
  <si>
    <t>USPOSABLJANJE ZA REHABILITACIJO OTROKA</t>
  </si>
  <si>
    <t>A</t>
  </si>
  <si>
    <t>B</t>
  </si>
  <si>
    <t>Oznaka A ali B:</t>
  </si>
  <si>
    <t xml:space="preserve">Vlagatelj zahtevka za refundacijo mora pripraviti ločen obračun: </t>
  </si>
  <si>
    <t xml:space="preserve">- za določene razloge zadržanosti tudi za vsako obdobje, ki ima glede na določbe ZUJF drugačen odstotek zmanjšanja osnove </t>
  </si>
  <si>
    <t>- za vsak koledarski mesec zadržanosti posebej,</t>
  </si>
  <si>
    <t>- za vsako obdobje drugačne preostale delazmožnosti (ločeno za krajši in ločeno za polni delovni čas zadržanosti),</t>
  </si>
  <si>
    <t>A ali B</t>
  </si>
  <si>
    <t>Za razloge zadržanosti</t>
  </si>
  <si>
    <t>za celotno obdobje neprekinjene zadržanosti v breme ZZZS</t>
  </si>
  <si>
    <t>odstotek osnove nad 90 koledarskih dni  zadržanosti v breme ZZZS</t>
  </si>
  <si>
    <t>odstotek osnove za prvih 90 koledarskih dni zadržanosti v breme ZZZS</t>
  </si>
  <si>
    <t>do vključno 90. koledarskega dneva</t>
  </si>
  <si>
    <t>od vključno 91. koledarskega dneva</t>
  </si>
  <si>
    <t xml:space="preserve">  (če pride prehod na drug % med mesecem, je potrebno pripraviti en obračun do vključno 90. koledarskega dne zadržanosti</t>
  </si>
  <si>
    <t xml:space="preserve">   v breme ZZZS in drug obračun od vključno 91. koledarskega dne dalje).</t>
  </si>
  <si>
    <t>*Znižani odstotki za prvih 90 koledarskih dni zadržanosti v breme obveznega zdravstvenega zavarovanja se uporabijo za tiste zavarovance, ki pridobijo pravico do nadomestila plače v breme obveznega zdravstvenega zavarovanja od dneva uveljavitve ZUJF dalje, torej od vključno 31.05.2012 dalje.</t>
  </si>
  <si>
    <t>Upoštevanje odstotka znižanja osnove za obdobje zadržanosti v breme ZZZS*</t>
  </si>
  <si>
    <t>% prisp.</t>
  </si>
  <si>
    <t>za ZAP.</t>
  </si>
  <si>
    <t>delodaj.</t>
  </si>
  <si>
    <t>PIZ</t>
  </si>
  <si>
    <t>% opr.</t>
  </si>
  <si>
    <t>ZZZS št./davčna št. :</t>
  </si>
  <si>
    <t>MŠPRS</t>
  </si>
  <si>
    <t>prispevki</t>
  </si>
  <si>
    <t>skupaj prisp.od razlike do min.osnove :</t>
  </si>
  <si>
    <t>Priimek in ime zavarovane osebe</t>
  </si>
  <si>
    <t>invalid nad kvoto</t>
  </si>
  <si>
    <t>minim. osnove</t>
  </si>
  <si>
    <t>SKUPAJ</t>
  </si>
  <si>
    <t>e-naslov za posredovanje obvestil:</t>
  </si>
  <si>
    <t>telefonska št. kontaktne osebe</t>
  </si>
  <si>
    <t>prisp. delodaj.</t>
  </si>
  <si>
    <t>oprostitev vseh</t>
  </si>
  <si>
    <t xml:space="preserve">Pripomoček je vnaprej pripravljen za vnos največ 8 obračunov nadomestil plač med začasno zadržanostjo od dela v breme </t>
  </si>
  <si>
    <t>obveznega zdravstvenega zavarovanja. Vsak obračun se pripravi na posebnem listu (1.obr….8.obr.).</t>
  </si>
  <si>
    <t>invalidsko podjetje/</t>
  </si>
  <si>
    <t>Zadrž.v breme ZZZS</t>
  </si>
  <si>
    <t xml:space="preserve">prisp. </t>
  </si>
  <si>
    <t xml:space="preserve"> 01, 02, 05, 08, 09</t>
  </si>
  <si>
    <t>Izpisan vnosni list z vsemi potrebnimi podatki za posamezni obračun z žigom in podpisom potrdi odgovorna oseba delodajalca.</t>
  </si>
  <si>
    <t>se priloži k obračunu (če se nanaša na posameznega delavca oz. obračun) ali k zahtevku, če se nanaša na celotni zahtevek.</t>
  </si>
  <si>
    <r>
      <t xml:space="preserve">V primeru, da delodajalec uporablja </t>
    </r>
    <r>
      <rPr>
        <b/>
        <u/>
        <sz val="10"/>
        <color rgb="FF008000"/>
        <rFont val="Arial CE"/>
        <charset val="238"/>
      </rPr>
      <t>posebni delovni koledar</t>
    </r>
    <r>
      <rPr>
        <b/>
        <sz val="10"/>
        <color indexed="17"/>
        <rFont val="Arial CE"/>
        <family val="2"/>
        <charset val="238"/>
      </rPr>
      <t xml:space="preserve">, ki ga ni možno prikazati na obračunu, </t>
    </r>
  </si>
  <si>
    <r>
      <t xml:space="preserve">V kolikor je podlaga za obračun </t>
    </r>
    <r>
      <rPr>
        <b/>
        <u/>
        <sz val="10"/>
        <color rgb="FF008000"/>
        <rFont val="Arial CE"/>
        <charset val="238"/>
      </rPr>
      <t>sodba sodišča</t>
    </r>
    <r>
      <rPr>
        <b/>
        <sz val="10"/>
        <color indexed="17"/>
        <rFont val="Arial CE"/>
        <family val="2"/>
        <charset val="238"/>
      </rPr>
      <t xml:space="preserve"> (ki nadomešča eBOLe), se priloži k obračunu kopija sodbe.</t>
    </r>
  </si>
  <si>
    <t xml:space="preserve">Število prilog: </t>
  </si>
  <si>
    <t>Delodajalec (naziv, naslov)</t>
  </si>
  <si>
    <t>nadomestil plače in prispevkov od razlike do minimalne plače.</t>
  </si>
  <si>
    <t>Z žigom in podpisom odgovorne osebe potrjujemo, da smo delavcem na seznamu izplačali prikazana nadomestila in poravnali vse zakonske obveznosti.</t>
  </si>
  <si>
    <t>SOBIVANJE Z OTROKOM</t>
  </si>
  <si>
    <t xml:space="preserve"> 03, 04, 06, 07, 10, 11, 12, 16</t>
  </si>
  <si>
    <t>SPODNJI LIMIT ZA CELOMESEČNO DELOVNO OBVEZNOST</t>
  </si>
  <si>
    <t>urna osnova za nadom. iz izh.ur.osn.:</t>
  </si>
  <si>
    <t>I. bruto ob upoštevanju spodnjega limita :</t>
  </si>
  <si>
    <t>V polje ZnUrnaOsnovaZaNadomestilo se vpiše:</t>
  </si>
  <si>
    <t xml:space="preserve">Če je izračun po urni osnovi na nadomestilo, izračunani iz izhodiščne urne osnove : </t>
  </si>
  <si>
    <t>Če je izračun po zgornjem limitu :</t>
  </si>
  <si>
    <t xml:space="preserve">Če je izračun po urni osnovi na nadom., izračunani iz izhodiščne urne osnove : </t>
  </si>
  <si>
    <t>Če je izračun po zgornjem limitu (urni osnovi za delo) :</t>
  </si>
  <si>
    <t xml:space="preserve">datumi delovnih sobot v preteklih 20 oz. 30 delovnih dneh </t>
  </si>
  <si>
    <t xml:space="preserve">s štirimi decimalkami </t>
  </si>
  <si>
    <t xml:space="preserve">z dvema decimalkama </t>
  </si>
  <si>
    <t>Pri izračunu I. bruto nadomestila se z urami zadržanosti pomnoži podatek:</t>
  </si>
  <si>
    <t>prispevki delod. PIZ :</t>
  </si>
  <si>
    <t>prispevki delod. ZZ :</t>
  </si>
  <si>
    <t>prispevki delod. ZAP :</t>
  </si>
  <si>
    <t>prispevki delod. SV :</t>
  </si>
  <si>
    <t>prispevki poš.pri delu :</t>
  </si>
  <si>
    <t>inval.podjetje oz. invalid nad kvoto :</t>
  </si>
  <si>
    <t>brez vseh prisp.delodajalca :</t>
  </si>
  <si>
    <t>% prispev. delod. ZAP :</t>
  </si>
  <si>
    <t>%oprostitve pris.delod. za PIZ :</t>
  </si>
  <si>
    <t>olajšava prispevkov za PIZ :</t>
  </si>
  <si>
    <t>polni prispevki delod. PIZ :</t>
  </si>
  <si>
    <r>
      <t xml:space="preserve">Če bi </t>
    </r>
    <r>
      <rPr>
        <b/>
        <u/>
        <sz val="11"/>
        <rFont val="Arial CE"/>
        <charset val="238"/>
      </rPr>
      <t xml:space="preserve">delavec-ka </t>
    </r>
    <r>
      <rPr>
        <sz val="11"/>
        <rFont val="Arial CE"/>
        <family val="2"/>
        <charset val="238"/>
      </rPr>
      <t>v mesecu zadržanosti od dela delal-a, bi znašala:</t>
    </r>
  </si>
  <si>
    <t>Žig in podpis
odgovorne osebe:</t>
  </si>
  <si>
    <t xml:space="preserve">urna osnova za delo - zgornji limit :
</t>
  </si>
  <si>
    <t>število normiranih ur zadržanosti</t>
  </si>
  <si>
    <t>povprečna mesečna obvezn. :</t>
  </si>
  <si>
    <t>dejanska mesečna obveznost delodajalca/org.enote/skupine:</t>
  </si>
  <si>
    <t>povprečna mesečna obveznost delodajalca/org.enote/skupine:</t>
  </si>
  <si>
    <t xml:space="preserve">Povpreč.mes.obv. zahtevka : </t>
  </si>
  <si>
    <t xml:space="preserve">skupno št. delov.dni v mesecu: </t>
  </si>
  <si>
    <t xml:space="preserve">za mesec: </t>
  </si>
  <si>
    <t>leta</t>
  </si>
  <si>
    <r>
      <t xml:space="preserve">BRUTO NADOMESTIL PLAČ IN PRISPEVKOV OD RAZLIKE DO MINIMALNE PLAČE - </t>
    </r>
    <r>
      <rPr>
        <b/>
        <u/>
        <sz val="9"/>
        <rFont val="Arial CE"/>
        <charset val="238"/>
      </rPr>
      <t>FIKSNI OBRAČUN</t>
    </r>
  </si>
  <si>
    <t>norm.</t>
  </si>
  <si>
    <t>Če je izračun po na uro preračunanem spodnjem limitu :</t>
  </si>
  <si>
    <t>na uro preračunan spodnji limit :</t>
  </si>
  <si>
    <t xml:space="preserve">s šestimi decimalkami </t>
  </si>
  <si>
    <t>januar 2024</t>
  </si>
  <si>
    <t>za januar 2024</t>
  </si>
  <si>
    <t>za leto 2024</t>
  </si>
  <si>
    <t>NAJVIŠJE NADOMESTILO ZA ZA CELOMESEČNO DELOVNO OBVEZNOST</t>
  </si>
  <si>
    <t>preračuno najvišje nadomestilo :</t>
  </si>
  <si>
    <t>preračunan spodnji limit :</t>
  </si>
  <si>
    <t>Če je izračun po spodnjem limitu :</t>
  </si>
  <si>
    <t>na uro preračunano najvišje nadomestilo :</t>
  </si>
  <si>
    <r>
      <rPr>
        <b/>
        <sz val="11"/>
        <rFont val="Arial CE"/>
        <charset val="238"/>
      </rPr>
      <t xml:space="preserve">I. bruto </t>
    </r>
    <r>
      <rPr>
        <b/>
        <sz val="11"/>
        <color theme="1"/>
        <rFont val="Arial CE"/>
        <charset val="238"/>
      </rPr>
      <t>iz</t>
    </r>
    <r>
      <rPr>
        <b/>
        <sz val="11"/>
        <color rgb="FF7030A0"/>
        <rFont val="Arial CE"/>
        <charset val="238"/>
      </rPr>
      <t xml:space="preserve"> </t>
    </r>
    <r>
      <rPr>
        <b/>
        <sz val="11"/>
        <color theme="9" tint="-0.249977111117893"/>
        <rFont val="Arial CE"/>
        <charset val="238"/>
      </rPr>
      <t>osnove</t>
    </r>
    <r>
      <rPr>
        <b/>
        <sz val="11"/>
        <color theme="1"/>
        <rFont val="Arial CE"/>
        <family val="2"/>
        <charset val="238"/>
      </rPr>
      <t>/</t>
    </r>
    <r>
      <rPr>
        <b/>
        <sz val="11"/>
        <color rgb="FF0070C0"/>
        <rFont val="Arial CE"/>
        <charset val="238"/>
      </rPr>
      <t>zg. limita</t>
    </r>
    <r>
      <rPr>
        <b/>
        <sz val="11"/>
        <color rgb="FF7030A0"/>
        <rFont val="Arial CE"/>
        <charset val="238"/>
      </rPr>
      <t>/najviš.nadom.</t>
    </r>
    <r>
      <rPr>
        <b/>
        <sz val="11"/>
        <color rgb="FF0070C0"/>
        <rFont val="Arial CE"/>
        <charset val="238"/>
      </rPr>
      <t xml:space="preserve"> :</t>
    </r>
  </si>
  <si>
    <t>Če je izračun po na uro preračunanem najvišjem nadomestilu :</t>
  </si>
  <si>
    <t>Če je podlaga za obračun ePotrdilo (eBOL, ePODK), k izpisu obračuna ni potrebno priložiti vizualiziranega in izpisanega ePotrdila.</t>
  </si>
  <si>
    <r>
      <rPr>
        <b/>
        <u/>
        <sz val="10"/>
        <color rgb="FFC00000"/>
        <rFont val="Arial CE"/>
        <charset val="238"/>
      </rPr>
      <t>Vrstni red določitve podatkov za izračun bruto I:</t>
    </r>
    <r>
      <rPr>
        <sz val="10"/>
        <rFont val="Arial CE"/>
        <charset val="238"/>
      </rPr>
      <t xml:space="preserve">
</t>
    </r>
    <r>
      <rPr>
        <b/>
        <sz val="10"/>
        <color rgb="FFC00000"/>
        <rFont val="Arial CE"/>
        <charset val="238"/>
      </rPr>
      <t>1)</t>
    </r>
    <r>
      <rPr>
        <sz val="10"/>
        <rFont val="Arial CE"/>
        <charset val="238"/>
      </rPr>
      <t xml:space="preserve"> če je </t>
    </r>
    <r>
      <rPr>
        <b/>
        <sz val="10"/>
        <color theme="9" tint="-0.249977111117893"/>
        <rFont val="Arial CE"/>
        <charset val="238"/>
      </rPr>
      <t>urna osnova za nadom. iz izh. urne osnove</t>
    </r>
    <r>
      <rPr>
        <sz val="10"/>
        <rFont val="Arial CE"/>
        <charset val="238"/>
      </rPr>
      <t xml:space="preserve"> </t>
    </r>
    <r>
      <rPr>
        <b/>
        <u/>
        <sz val="10"/>
        <rFont val="Arial CE"/>
        <charset val="238"/>
      </rPr>
      <t>nižja</t>
    </r>
    <r>
      <rPr>
        <sz val="10"/>
        <rFont val="Arial CE"/>
        <charset val="238"/>
      </rPr>
      <t xml:space="preserve"> kot </t>
    </r>
    <r>
      <rPr>
        <b/>
        <sz val="10"/>
        <color rgb="FF0070C0"/>
        <rFont val="Arial CE"/>
        <charset val="238"/>
      </rPr>
      <t>zgornji limit</t>
    </r>
    <r>
      <rPr>
        <sz val="10"/>
        <rFont val="Arial CE"/>
        <charset val="238"/>
      </rPr>
      <t xml:space="preserve">, z urami v breme ZZZS pomnožimo </t>
    </r>
    <r>
      <rPr>
        <b/>
        <sz val="10"/>
        <color theme="9" tint="-0.249977111117893"/>
        <rFont val="Arial CE"/>
        <charset val="238"/>
      </rPr>
      <t>urno osn.za nadom. iz izh.ur.osnove</t>
    </r>
    <r>
      <rPr>
        <sz val="10"/>
        <rFont val="Arial CE"/>
        <charset val="238"/>
      </rPr>
      <t xml:space="preserve"> (z 2 decimalkama) in rezultat zaokrožimo na 2 decimalki. 
</t>
    </r>
    <r>
      <rPr>
        <b/>
        <sz val="10"/>
        <color rgb="FFC00000"/>
        <rFont val="Arial CE"/>
        <charset val="238"/>
      </rPr>
      <t>2)</t>
    </r>
    <r>
      <rPr>
        <sz val="10"/>
        <rFont val="Arial CE"/>
        <charset val="238"/>
      </rPr>
      <t xml:space="preserve"> če je </t>
    </r>
    <r>
      <rPr>
        <b/>
        <sz val="10"/>
        <color rgb="FF0070C0"/>
        <rFont val="Arial CE"/>
        <charset val="238"/>
      </rPr>
      <t xml:space="preserve">zgornji limit </t>
    </r>
    <r>
      <rPr>
        <b/>
        <u/>
        <sz val="10"/>
        <rFont val="Arial CE"/>
        <charset val="238"/>
      </rPr>
      <t>nižji</t>
    </r>
    <r>
      <rPr>
        <sz val="10"/>
        <rFont val="Arial CE"/>
        <charset val="238"/>
      </rPr>
      <t xml:space="preserve"> kot </t>
    </r>
    <r>
      <rPr>
        <b/>
        <sz val="10"/>
        <color theme="9" tint="-0.249977111117893"/>
        <rFont val="Arial CE"/>
        <charset val="238"/>
      </rPr>
      <t>urna osnova za nadom. iz izh. urne osnove</t>
    </r>
    <r>
      <rPr>
        <sz val="10"/>
        <rFont val="Arial CE"/>
        <charset val="238"/>
      </rPr>
      <t xml:space="preserve">, z urami v breme ZZZS pomnožimo </t>
    </r>
    <r>
      <rPr>
        <b/>
        <sz val="10"/>
        <color rgb="FF0070C0"/>
        <rFont val="Arial CE"/>
        <charset val="238"/>
      </rPr>
      <t>zgornji limit</t>
    </r>
    <r>
      <rPr>
        <sz val="10"/>
        <rFont val="Arial CE"/>
        <charset val="238"/>
      </rPr>
      <t xml:space="preserve"> (s 4 decimalkami) in rezultat zaokrožimo na 2 decimalki. 
</t>
    </r>
    <r>
      <rPr>
        <b/>
        <sz val="10"/>
        <color rgb="FFC00000"/>
        <rFont val="Arial CE"/>
        <charset val="238"/>
      </rPr>
      <t>3)</t>
    </r>
    <r>
      <rPr>
        <sz val="10"/>
        <color rgb="FFC00000"/>
        <rFont val="Arial CE"/>
        <charset val="238"/>
      </rPr>
      <t xml:space="preserve"> </t>
    </r>
    <r>
      <rPr>
        <sz val="10"/>
        <rFont val="Arial CE"/>
        <charset val="238"/>
      </rPr>
      <t xml:space="preserve"> če je </t>
    </r>
    <r>
      <rPr>
        <b/>
        <sz val="10"/>
        <color rgb="FF7030A0"/>
        <rFont val="Arial CE"/>
        <charset val="238"/>
      </rPr>
      <t>na uro preračunano najvišje nadomestilo</t>
    </r>
    <r>
      <rPr>
        <sz val="10"/>
        <rFont val="Arial CE"/>
        <charset val="238"/>
      </rPr>
      <t xml:space="preserve">  (zaokroženo na 6 decimalk) nižje kot</t>
    </r>
    <r>
      <rPr>
        <b/>
        <sz val="10"/>
        <color rgb="FF0070C0"/>
        <rFont val="Arial CE"/>
        <charset val="238"/>
      </rPr>
      <t xml:space="preserve"> zgornji limit</t>
    </r>
    <r>
      <rPr>
        <sz val="10"/>
        <rFont val="Arial CE"/>
        <charset val="238"/>
      </rPr>
      <t xml:space="preserve"> oz.  </t>
    </r>
    <r>
      <rPr>
        <b/>
        <sz val="10"/>
        <color theme="9" tint="-0.249977111117893"/>
        <rFont val="Arial CE"/>
        <charset val="238"/>
      </rPr>
      <t>urna osnova za nadom. iz izh. urne osnove</t>
    </r>
    <r>
      <rPr>
        <sz val="10"/>
        <rFont val="Arial CE"/>
        <charset val="238"/>
      </rPr>
      <t xml:space="preserve"> (odvisno od tega, po čem bi bilo izračunano nadomestilo po točki 1 oz. 2) z urami v breme ZZZS pomnožimo</t>
    </r>
    <r>
      <rPr>
        <b/>
        <sz val="10"/>
        <rFont val="Arial CE"/>
        <charset val="238"/>
      </rPr>
      <t xml:space="preserve"> </t>
    </r>
    <r>
      <rPr>
        <b/>
        <sz val="10"/>
        <color rgb="FF7030A0"/>
        <rFont val="Arial CE"/>
        <charset val="238"/>
      </rPr>
      <t>na uro preračunano najvišje nadomestilo</t>
    </r>
    <r>
      <rPr>
        <b/>
        <sz val="10"/>
        <rFont val="Arial CE"/>
        <charset val="238"/>
      </rPr>
      <t xml:space="preserve"> </t>
    </r>
    <r>
      <rPr>
        <sz val="10"/>
        <rFont val="Arial CE"/>
        <charset val="238"/>
      </rPr>
      <t xml:space="preserve">(s 6 decimalkami) in rezultat zaokrožimo na 2 decimalki. 
</t>
    </r>
    <r>
      <rPr>
        <b/>
        <sz val="10"/>
        <color rgb="FFC00000"/>
        <rFont val="Arial CE"/>
        <charset val="238"/>
      </rPr>
      <t>4)</t>
    </r>
    <r>
      <rPr>
        <sz val="10"/>
        <rFont val="Arial CE"/>
        <charset val="238"/>
      </rPr>
      <t xml:space="preserve"> če je </t>
    </r>
    <r>
      <rPr>
        <b/>
        <sz val="10"/>
        <color rgb="FF00B050"/>
        <rFont val="Arial CE"/>
        <charset val="238"/>
      </rPr>
      <t xml:space="preserve">preračunan spodnji limit </t>
    </r>
    <r>
      <rPr>
        <sz val="10"/>
        <rFont val="Arial CE"/>
        <charset val="238"/>
      </rPr>
      <t xml:space="preserve">(zaokrožen na 2 decimalki) </t>
    </r>
    <r>
      <rPr>
        <b/>
        <u/>
        <sz val="10"/>
        <rFont val="Arial CE"/>
        <charset val="238"/>
      </rPr>
      <t>višji</t>
    </r>
    <r>
      <rPr>
        <sz val="10"/>
        <rFont val="Arial CE"/>
        <charset val="238"/>
      </rPr>
      <t xml:space="preserve"> od I.bruto nadomestila, izračunega po točki 1) oz. točki 2), je I.bruto enak</t>
    </r>
    <r>
      <rPr>
        <b/>
        <sz val="10"/>
        <color rgb="FF00B050"/>
        <rFont val="Arial CE"/>
        <charset val="238"/>
      </rPr>
      <t xml:space="preserve"> preračunanemu spodnjemu limitu </t>
    </r>
    <r>
      <rPr>
        <b/>
        <sz val="10"/>
        <rFont val="Arial CE"/>
        <charset val="238"/>
      </rPr>
      <t>oziroma</t>
    </r>
    <r>
      <rPr>
        <sz val="10"/>
        <rFont val="Arial CE"/>
        <charset val="238"/>
      </rPr>
      <t xml:space="preserve"> 
če je </t>
    </r>
    <r>
      <rPr>
        <b/>
        <sz val="10"/>
        <color rgb="FF00B050"/>
        <rFont val="Arial CE"/>
        <charset val="238"/>
      </rPr>
      <t>na uro preračunan spodnji limit</t>
    </r>
    <r>
      <rPr>
        <sz val="10"/>
        <rFont val="Arial CE"/>
        <charset val="238"/>
      </rPr>
      <t xml:space="preserve"> (zaokrožen na 6 decimalk)</t>
    </r>
    <r>
      <rPr>
        <b/>
        <sz val="10"/>
        <rFont val="Arial CE"/>
        <charset val="238"/>
      </rPr>
      <t xml:space="preserve"> </t>
    </r>
    <r>
      <rPr>
        <b/>
        <u/>
        <sz val="10"/>
        <rFont val="Arial CE"/>
        <charset val="238"/>
      </rPr>
      <t>višji od minimuma</t>
    </r>
    <r>
      <rPr>
        <sz val="10"/>
        <rFont val="Arial CE"/>
        <charset val="238"/>
      </rPr>
      <t xml:space="preserve"> med </t>
    </r>
    <r>
      <rPr>
        <b/>
        <sz val="10"/>
        <color theme="9" tint="-0.249977111117893"/>
        <rFont val="Arial CE"/>
        <charset val="238"/>
      </rPr>
      <t xml:space="preserve">urno osnovo za nadom. iz izh.urne osnove </t>
    </r>
    <r>
      <rPr>
        <sz val="10"/>
        <rFont val="Arial CE"/>
        <charset val="238"/>
      </rPr>
      <t xml:space="preserve">(z 2 decimalkama) in </t>
    </r>
    <r>
      <rPr>
        <b/>
        <sz val="10"/>
        <color rgb="FF0070C0"/>
        <rFont val="Arial CE"/>
        <charset val="238"/>
      </rPr>
      <t xml:space="preserve">zgornjega limita </t>
    </r>
    <r>
      <rPr>
        <sz val="10"/>
        <rFont val="Arial CE"/>
        <charset val="238"/>
      </rPr>
      <t>(s 4 decimalkami), z urami v breme ZZZS pomnožimo</t>
    </r>
    <r>
      <rPr>
        <b/>
        <sz val="10"/>
        <color rgb="FF00B050"/>
        <rFont val="Arial CE"/>
        <charset val="238"/>
      </rPr>
      <t xml:space="preserve"> na uro preračunan spodnji limit</t>
    </r>
    <r>
      <rPr>
        <sz val="10"/>
        <rFont val="Arial CE"/>
        <charset val="238"/>
      </rPr>
      <t xml:space="preserve"> (s 6 decimalkami) in rezultat zaokrožimo na 2 decimalki. </t>
    </r>
  </si>
  <si>
    <t>Če je izračun po najvišjem nadomestilu :</t>
  </si>
  <si>
    <t>Za izvedbo izračuna na obračunu je potrebno na zavihku ''zahtevek'' vnesti mesečno delovno obveznost pri delodajalcu.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</si>
</sst>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S_I_T_-;\-* #,##0.00\ _S_I_T_-;_-* &quot;-&quot;??\ _S_I_T_-;_-@_-"/>
    <numFmt numFmtId="165" formatCode="0.0000"/>
    <numFmt numFmtId="166" formatCode="dd/mm/yy;@"/>
    <numFmt numFmtId="167" formatCode="dd/mm/yyyy;@"/>
    <numFmt numFmtId="168" formatCode="00"/>
    <numFmt numFmtId="169" formatCode="#,##0.0000"/>
    <numFmt numFmtId="170" formatCode="#,##0.000000"/>
  </numFmts>
  <fonts count="71" x14ac:knownFonts="1">
    <font>
      <sz val="10"/>
      <name val="Arial CE"/>
      <charset val="238"/>
    </font>
    <font>
      <sz val="10"/>
      <name val="Arial CE"/>
      <family val="2"/>
      <charset val="238"/>
    </font>
    <font>
      <sz val="8"/>
      <name val="Arial CE"/>
      <family val="2"/>
      <charset val="238"/>
    </font>
    <font>
      <b/>
      <sz val="10"/>
      <name val="Arial CE"/>
      <family val="2"/>
      <charset val="238"/>
    </font>
    <font>
      <sz val="11"/>
      <name val="Arial CE"/>
      <family val="2"/>
      <charset val="238"/>
    </font>
    <font>
      <b/>
      <sz val="11"/>
      <name val="Arial CE"/>
      <family val="2"/>
      <charset val="238"/>
    </font>
    <font>
      <sz val="9"/>
      <name val="Arial CE"/>
      <family val="2"/>
      <charset val="238"/>
    </font>
    <font>
      <b/>
      <sz val="9"/>
      <name val="Arial CE"/>
      <family val="2"/>
      <charset val="238"/>
    </font>
    <font>
      <b/>
      <sz val="8"/>
      <name val="Arial CE"/>
      <family val="2"/>
      <charset val="238"/>
    </font>
    <font>
      <b/>
      <i/>
      <sz val="8"/>
      <name val="Arial CE"/>
      <family val="2"/>
      <charset val="238"/>
    </font>
    <font>
      <sz val="7"/>
      <name val="Arial CE"/>
      <family val="2"/>
      <charset val="238"/>
    </font>
    <font>
      <i/>
      <sz val="9"/>
      <name val="Arial CE"/>
      <family val="2"/>
      <charset val="238"/>
    </font>
    <font>
      <sz val="8"/>
      <name val="Arial"/>
      <family val="2"/>
      <charset val="238"/>
    </font>
    <font>
      <b/>
      <sz val="10"/>
      <color indexed="16"/>
      <name val="Arial CE"/>
      <family val="2"/>
      <charset val="238"/>
    </font>
    <font>
      <b/>
      <sz val="10"/>
      <color indexed="17"/>
      <name val="Arial CE"/>
      <family val="2"/>
      <charset val="238"/>
    </font>
    <font>
      <b/>
      <sz val="10"/>
      <color indexed="10"/>
      <name val="Arial CE"/>
      <family val="2"/>
      <charset val="238"/>
    </font>
    <font>
      <b/>
      <sz val="10"/>
      <color indexed="81"/>
      <name val="Tahoma"/>
      <family val="2"/>
      <charset val="238"/>
    </font>
    <font>
      <sz val="8"/>
      <color indexed="81"/>
      <name val="Tahoma"/>
      <family val="2"/>
      <charset val="238"/>
    </font>
    <font>
      <sz val="11"/>
      <color indexed="16"/>
      <name val="Arial CE"/>
      <family val="2"/>
      <charset val="238"/>
    </font>
    <font>
      <b/>
      <sz val="11"/>
      <color indexed="16"/>
      <name val="Arial CE"/>
      <family val="2"/>
      <charset val="238"/>
    </font>
    <font>
      <b/>
      <sz val="10"/>
      <color indexed="10"/>
      <name val="Tahoma"/>
      <family val="2"/>
      <charset val="238"/>
    </font>
    <font>
      <b/>
      <sz val="10"/>
      <color indexed="17"/>
      <name val="Tahoma"/>
      <family val="2"/>
      <charset val="238"/>
    </font>
    <font>
      <b/>
      <u/>
      <sz val="10"/>
      <color indexed="17"/>
      <name val="Tahoma"/>
      <family val="2"/>
      <charset val="238"/>
    </font>
    <font>
      <b/>
      <sz val="11"/>
      <color indexed="17"/>
      <name val="Arial CE"/>
      <family val="2"/>
      <charset val="238"/>
    </font>
    <font>
      <sz val="10"/>
      <color indexed="17"/>
      <name val="Arial CE"/>
      <family val="2"/>
      <charset val="238"/>
    </font>
    <font>
      <b/>
      <sz val="11"/>
      <name val="Arial"/>
      <family val="2"/>
      <charset val="238"/>
    </font>
    <font>
      <sz val="9"/>
      <name val="Arial"/>
      <family val="2"/>
      <charset val="238"/>
    </font>
    <font>
      <b/>
      <sz val="9"/>
      <color indexed="81"/>
      <name val="Tahoma"/>
      <family val="2"/>
      <charset val="238"/>
    </font>
    <font>
      <b/>
      <sz val="11"/>
      <name val="Arial CE"/>
      <charset val="238"/>
    </font>
    <font>
      <b/>
      <sz val="9"/>
      <name val="Arial"/>
      <family val="2"/>
      <charset val="238"/>
    </font>
    <font>
      <sz val="8"/>
      <name val="Arial CE"/>
      <charset val="238"/>
    </font>
    <font>
      <b/>
      <sz val="10"/>
      <name val="Arial CE"/>
      <charset val="238"/>
    </font>
    <font>
      <sz val="10"/>
      <name val="Arial CE"/>
      <charset val="238"/>
    </font>
    <font>
      <b/>
      <sz val="9"/>
      <name val="Arial CE"/>
      <charset val="238"/>
    </font>
    <font>
      <b/>
      <u/>
      <sz val="9"/>
      <name val="Arial CE"/>
      <charset val="238"/>
    </font>
    <font>
      <b/>
      <sz val="8"/>
      <name val="Arial CE"/>
      <charset val="238"/>
    </font>
    <font>
      <b/>
      <u/>
      <sz val="10"/>
      <color rgb="FF008000"/>
      <name val="Arial CE"/>
      <charset val="238"/>
    </font>
    <font>
      <sz val="11"/>
      <name val="Arial"/>
      <family val="2"/>
      <charset val="238"/>
    </font>
    <font>
      <b/>
      <sz val="11"/>
      <color rgb="FF0070C0"/>
      <name val="Arial CE"/>
      <family val="2"/>
      <charset val="238"/>
    </font>
    <font>
      <sz val="11"/>
      <color rgb="FF0070C0"/>
      <name val="Arial CE"/>
      <family val="2"/>
      <charset val="238"/>
    </font>
    <font>
      <b/>
      <sz val="11"/>
      <color rgb="FF00B050"/>
      <name val="Arial CE"/>
      <charset val="238"/>
    </font>
    <font>
      <sz val="11"/>
      <color rgb="FF00B050"/>
      <name val="Arial CE"/>
      <charset val="238"/>
    </font>
    <font>
      <b/>
      <sz val="10"/>
      <color rgb="FF00B050"/>
      <name val="Arial CE"/>
      <charset val="238"/>
    </font>
    <font>
      <sz val="11"/>
      <color rgb="FF00B050"/>
      <name val="Arial CE"/>
      <family val="2"/>
      <charset val="238"/>
    </font>
    <font>
      <b/>
      <sz val="11"/>
      <color rgb="FF00B050"/>
      <name val="Arial CE"/>
      <family val="2"/>
      <charset val="238"/>
    </font>
    <font>
      <b/>
      <sz val="10"/>
      <color rgb="FF0070C0"/>
      <name val="Arial CE"/>
      <charset val="238"/>
    </font>
    <font>
      <b/>
      <sz val="11"/>
      <color rgb="FFFF0000"/>
      <name val="Arial CE"/>
      <family val="2"/>
      <charset val="238"/>
    </font>
    <font>
      <b/>
      <u/>
      <sz val="11"/>
      <name val="Arial CE"/>
      <charset val="238"/>
    </font>
    <font>
      <sz val="11"/>
      <color rgb="FF7030A0"/>
      <name val="Arial CE"/>
      <family val="2"/>
      <charset val="238"/>
    </font>
    <font>
      <b/>
      <sz val="11"/>
      <color theme="1"/>
      <name val="Arial CE"/>
      <family val="2"/>
      <charset val="238"/>
    </font>
    <font>
      <b/>
      <sz val="11"/>
      <color theme="1"/>
      <name val="Arial CE"/>
      <charset val="238"/>
    </font>
    <font>
      <b/>
      <sz val="11"/>
      <color rgb="FF0070C0"/>
      <name val="Arial CE"/>
      <charset val="238"/>
    </font>
    <font>
      <b/>
      <sz val="11"/>
      <color rgb="FF7030A0"/>
      <name val="Arial CE"/>
      <charset val="238"/>
    </font>
    <font>
      <b/>
      <sz val="11"/>
      <color theme="9" tint="-0.249977111117893"/>
      <name val="Arial CE"/>
      <family val="2"/>
      <charset val="238"/>
    </font>
    <font>
      <sz val="11"/>
      <color theme="9" tint="-0.249977111117893"/>
      <name val="Arial CE"/>
      <family val="2"/>
      <charset val="238"/>
    </font>
    <font>
      <b/>
      <sz val="11"/>
      <color theme="9" tint="-0.249977111117893"/>
      <name val="Arial CE"/>
      <charset val="238"/>
    </font>
    <font>
      <b/>
      <sz val="10"/>
      <color theme="9" tint="-0.249977111117893"/>
      <name val="Arial CE"/>
      <charset val="238"/>
    </font>
    <font>
      <b/>
      <sz val="11"/>
      <color theme="9"/>
      <name val="Arial CE"/>
      <charset val="238"/>
    </font>
    <font>
      <b/>
      <sz val="10"/>
      <color theme="9"/>
      <name val="Arial CE"/>
      <charset val="238"/>
    </font>
    <font>
      <sz val="11"/>
      <name val="Arial CE"/>
      <charset val="238"/>
    </font>
    <font>
      <b/>
      <sz val="11"/>
      <color rgb="FFFF0000"/>
      <name val="Arial CE"/>
      <charset val="238"/>
    </font>
    <font>
      <b/>
      <u/>
      <sz val="10"/>
      <name val="Arial CE"/>
      <charset val="238"/>
    </font>
    <font>
      <b/>
      <sz val="11"/>
      <color rgb="FFC00000"/>
      <name val="Arial CE"/>
      <charset val="238"/>
    </font>
    <font>
      <b/>
      <sz val="10"/>
      <color rgb="FFC00000"/>
      <name val="Arial CE"/>
      <charset val="238"/>
    </font>
    <font>
      <b/>
      <u/>
      <sz val="10"/>
      <color rgb="FFC00000"/>
      <name val="Arial CE"/>
      <charset val="238"/>
    </font>
    <font>
      <b/>
      <sz val="10"/>
      <color rgb="FF7030A0"/>
      <name val="Arial CE"/>
      <charset val="238"/>
    </font>
    <font>
      <sz val="10"/>
      <color rgb="FF7030A0"/>
      <name val="Arial CE"/>
      <charset val="238"/>
    </font>
    <font>
      <sz val="11"/>
      <color rgb="FF7030A0"/>
      <name val="Arial CE"/>
      <charset val="238"/>
    </font>
    <font>
      <sz val="10"/>
      <color rgb="FFC00000"/>
      <name val="Arial CE"/>
      <charset val="238"/>
    </font>
    <font>
      <sz val="10"/>
      <color rgb="FF0070C0"/>
      <name val="Arial CE"/>
      <charset val="238"/>
    </font>
    <font>
      <b/>
      <u/>
      <sz val="10"/>
      <color rgb="FFFF0000"/>
      <name val="Arial CE"/>
      <family val="2"/>
      <charset val="238"/>
    </font>
  </fonts>
  <fills count="9">
    <fill>
      <patternFill patternType="none"/>
    </fill>
    <fill>
      <patternFill patternType="gray125"/>
    </fill>
    <fill>
      <patternFill patternType="solid">
        <fgColor indexed="43"/>
        <bgColor indexed="64"/>
      </patternFill>
    </fill>
    <fill>
      <patternFill patternType="solid">
        <fgColor theme="9" tint="0.59996337778862885"/>
        <bgColor indexed="64"/>
      </patternFill>
    </fill>
    <fill>
      <patternFill patternType="solid">
        <fgColor theme="6" tint="0.39994506668294322"/>
        <bgColor indexed="64"/>
      </patternFill>
    </fill>
    <fill>
      <patternFill patternType="solid">
        <fgColor rgb="FFFFFF99"/>
      </patternFill>
    </fill>
    <fill>
      <patternFill patternType="solid">
        <fgColor rgb="FFFFFF99"/>
        <bgColor indexed="64"/>
      </patternFill>
    </fill>
    <fill>
      <patternFill patternType="solid">
        <fgColor theme="6" tint="0.39997558519241921"/>
        <bgColor indexed="64"/>
      </patternFill>
    </fill>
    <fill>
      <patternFill patternType="solid">
        <fgColor theme="6" tint="0.599993896298104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medium">
        <color indexed="64"/>
      </right>
      <top/>
      <bottom/>
      <diagonal/>
    </border>
    <border>
      <left/>
      <right/>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right/>
      <top style="double">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diagonal/>
    </border>
    <border>
      <left/>
      <right style="thin">
        <color indexed="64"/>
      </right>
      <top/>
      <bottom style="double">
        <color indexed="64"/>
      </bottom>
      <diagonal/>
    </border>
    <border>
      <left/>
      <right/>
      <top style="thin">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s>
  <cellStyleXfs count="3">
    <xf numFmtId="0" fontId="0" fillId="0" borderId="0"/>
    <xf numFmtId="164" fontId="1" fillId="0" borderId="0" applyFont="0" applyFill="0" applyBorder="0" applyAlignment="0" applyProtection="0"/>
    <xf numFmtId="9" fontId="32" fillId="0" borderId="0" applyFont="0" applyFill="0" applyBorder="0" applyAlignment="0" applyProtection="0"/>
  </cellStyleXfs>
  <cellXfs count="350">
    <xf numFmtId="0" fontId="0" fillId="0" borderId="0" xfId="0"/>
    <xf numFmtId="0" fontId="3" fillId="0" borderId="0" xfId="0" applyFont="1" applyAlignment="1">
      <alignment horizontal="center"/>
    </xf>
    <xf numFmtId="0" fontId="0" fillId="0" borderId="0" xfId="0"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65" fontId="4" fillId="2" borderId="2" xfId="0" applyNumberFormat="1" applyFont="1" applyFill="1" applyBorder="1" applyAlignment="1" applyProtection="1">
      <alignment horizontal="center"/>
      <protection locked="0"/>
    </xf>
    <xf numFmtId="0" fontId="14" fillId="0" borderId="0" xfId="0" applyFont="1"/>
    <xf numFmtId="0" fontId="24" fillId="0" borderId="0" xfId="0" applyFont="1"/>
    <xf numFmtId="0" fontId="14" fillId="0" borderId="0" xfId="0" applyFont="1" applyAlignment="1">
      <alignment horizontal="right"/>
    </xf>
    <xf numFmtId="0" fontId="24" fillId="0" borderId="0" xfId="0" applyFont="1" applyAlignment="1">
      <alignment horizontal="right"/>
    </xf>
    <xf numFmtId="0" fontId="14" fillId="0" borderId="0" xfId="0" applyFont="1" applyAlignment="1">
      <alignment horizontal="center"/>
    </xf>
    <xf numFmtId="0" fontId="23" fillId="0" borderId="0" xfId="0" applyFont="1" applyAlignment="1">
      <alignment horizontal="right"/>
    </xf>
    <xf numFmtId="0" fontId="4" fillId="2" borderId="1" xfId="0" applyFont="1" applyFill="1" applyBorder="1" applyAlignment="1" applyProtection="1">
      <alignment horizontal="center"/>
      <protection locked="0"/>
    </xf>
    <xf numFmtId="0" fontId="4" fillId="2" borderId="1" xfId="0" applyFont="1" applyFill="1" applyBorder="1" applyAlignment="1" applyProtection="1">
      <alignment horizontal="center" vertical="center"/>
      <protection locked="0"/>
    </xf>
    <xf numFmtId="166" fontId="4" fillId="2" borderId="1" xfId="0" applyNumberFormat="1" applyFont="1" applyFill="1" applyBorder="1" applyAlignment="1" applyProtection="1">
      <alignment horizontal="center"/>
      <protection locked="0"/>
    </xf>
    <xf numFmtId="4" fontId="5" fillId="2" borderId="2" xfId="0" applyNumberFormat="1" applyFont="1" applyFill="1" applyBorder="1" applyProtection="1">
      <protection locked="0"/>
    </xf>
    <xf numFmtId="0" fontId="1" fillId="2" borderId="4" xfId="0" applyFont="1" applyFill="1" applyBorder="1" applyAlignment="1" applyProtection="1">
      <alignment horizontal="center" vertical="center"/>
      <protection locked="0"/>
    </xf>
    <xf numFmtId="0" fontId="4" fillId="2" borderId="2" xfId="0" applyFont="1" applyFill="1" applyBorder="1" applyAlignment="1" applyProtection="1">
      <alignment horizontal="center"/>
      <protection locked="0"/>
    </xf>
    <xf numFmtId="0" fontId="25" fillId="0" borderId="0" xfId="0" applyFont="1" applyAlignment="1">
      <alignment horizontal="centerContinuous" vertical="center"/>
    </xf>
    <xf numFmtId="0" fontId="24" fillId="0" borderId="0" xfId="0" applyFont="1" applyAlignment="1">
      <alignment horizontal="centerContinuous" vertical="center"/>
    </xf>
    <xf numFmtId="4" fontId="4" fillId="0" borderId="2" xfId="0" applyNumberFormat="1" applyFont="1" applyFill="1" applyBorder="1" applyAlignment="1" applyProtection="1">
      <alignment horizontal="right"/>
      <protection hidden="1"/>
    </xf>
    <xf numFmtId="4" fontId="5" fillId="0" borderId="5" xfId="0" applyNumberFormat="1" applyFont="1" applyFill="1" applyBorder="1" applyAlignment="1" applyProtection="1">
      <alignment horizontal="right"/>
      <protection hidden="1"/>
    </xf>
    <xf numFmtId="4" fontId="5" fillId="0" borderId="2" xfId="0" applyNumberFormat="1" applyFont="1" applyBorder="1" applyAlignment="1" applyProtection="1">
      <alignment horizontal="right"/>
      <protection hidden="1"/>
    </xf>
    <xf numFmtId="0" fontId="15" fillId="0" borderId="0" xfId="0" applyFont="1" applyFill="1" applyAlignment="1" applyProtection="1">
      <alignment horizontal="center" vertical="center"/>
      <protection hidden="1"/>
    </xf>
    <xf numFmtId="4" fontId="6" fillId="0" borderId="6" xfId="1" applyNumberFormat="1" applyFont="1" applyBorder="1" applyAlignment="1" applyProtection="1">
      <alignment horizontal="center"/>
      <protection hidden="1"/>
    </xf>
    <xf numFmtId="4" fontId="6" fillId="0" borderId="4" xfId="1" applyNumberFormat="1" applyFont="1" applyBorder="1" applyAlignment="1" applyProtection="1">
      <alignment horizontal="center"/>
      <protection hidden="1"/>
    </xf>
    <xf numFmtId="4" fontId="6" fillId="0" borderId="4" xfId="0" applyNumberFormat="1" applyFont="1" applyBorder="1" applyAlignment="1" applyProtection="1">
      <alignment horizontal="center"/>
      <protection hidden="1"/>
    </xf>
    <xf numFmtId="0" fontId="3" fillId="3" borderId="2" xfId="0" applyFont="1" applyFill="1" applyBorder="1" applyAlignment="1">
      <alignment horizontal="center"/>
    </xf>
    <xf numFmtId="0" fontId="1" fillId="3" borderId="2" xfId="0" applyFont="1" applyFill="1" applyBorder="1" applyAlignment="1">
      <alignment horizontal="center"/>
    </xf>
    <xf numFmtId="166" fontId="4" fillId="2" borderId="7" xfId="0" applyNumberFormat="1" applyFont="1" applyFill="1" applyBorder="1" applyAlignment="1" applyProtection="1">
      <alignment horizontal="center"/>
      <protection locked="0"/>
    </xf>
    <xf numFmtId="168" fontId="4" fillId="2" borderId="3" xfId="0" applyNumberFormat="1" applyFont="1" applyFill="1" applyBorder="1" applyAlignment="1" applyProtection="1">
      <alignment horizontal="center"/>
      <protection locked="0"/>
    </xf>
    <xf numFmtId="0" fontId="14" fillId="0" borderId="0" xfId="0" quotePrefix="1" applyFont="1"/>
    <xf numFmtId="168" fontId="13" fillId="3" borderId="1" xfId="0" applyNumberFormat="1" applyFont="1" applyFill="1" applyBorder="1" applyAlignment="1">
      <alignment horizontal="center" vertical="center"/>
    </xf>
    <xf numFmtId="0" fontId="26" fillId="3" borderId="1" xfId="0" applyFont="1" applyFill="1" applyBorder="1" applyAlignment="1">
      <alignment horizontal="center" vertical="center" wrapText="1" shrinkToFit="1"/>
    </xf>
    <xf numFmtId="0" fontId="13" fillId="3" borderId="1" xfId="0" applyFont="1" applyFill="1" applyBorder="1" applyAlignment="1">
      <alignment horizontal="center" vertical="center"/>
    </xf>
    <xf numFmtId="168" fontId="13" fillId="4" borderId="1" xfId="0" applyNumberFormat="1" applyFont="1" applyFill="1" applyBorder="1" applyAlignment="1">
      <alignment horizontal="center" vertical="center"/>
    </xf>
    <xf numFmtId="0" fontId="26" fillId="4" borderId="1" xfId="0" applyFont="1" applyFill="1" applyBorder="1" applyAlignment="1">
      <alignment horizontal="center" vertical="center" wrapText="1" shrinkToFit="1"/>
    </xf>
    <xf numFmtId="0" fontId="13" fillId="4" borderId="1" xfId="0" applyFont="1" applyFill="1" applyBorder="1" applyAlignment="1">
      <alignment horizontal="center" vertical="center"/>
    </xf>
    <xf numFmtId="0" fontId="3" fillId="4" borderId="8" xfId="0" applyFont="1" applyFill="1" applyBorder="1" applyAlignment="1">
      <alignment horizontal="center"/>
    </xf>
    <xf numFmtId="0" fontId="0" fillId="4" borderId="2" xfId="0" applyFill="1" applyBorder="1" applyAlignment="1">
      <alignment horizontal="center"/>
    </xf>
    <xf numFmtId="168" fontId="13" fillId="0" borderId="0" xfId="0" applyNumberFormat="1" applyFont="1" applyFill="1" applyBorder="1" applyAlignment="1">
      <alignment horizontal="center" vertical="center"/>
    </xf>
    <xf numFmtId="0" fontId="26" fillId="0" borderId="0" xfId="0" applyFont="1" applyFill="1" applyBorder="1" applyAlignment="1">
      <alignment horizontal="center" vertical="center" wrapText="1" shrinkToFit="1"/>
    </xf>
    <xf numFmtId="0" fontId="13" fillId="0" borderId="0" xfId="0" applyFont="1" applyFill="1" applyBorder="1" applyAlignment="1">
      <alignment horizontal="center" vertical="center"/>
    </xf>
    <xf numFmtId="0" fontId="29" fillId="0" borderId="2" xfId="0" applyFont="1" applyFill="1" applyBorder="1" applyAlignment="1">
      <alignment horizontal="center" vertical="center" wrapText="1" shrinkToFit="1"/>
    </xf>
    <xf numFmtId="0" fontId="3" fillId="0" borderId="0" xfId="0" applyFont="1" applyAlignment="1">
      <alignment horizontal="left"/>
    </xf>
    <xf numFmtId="0" fontId="0" fillId="0" borderId="0" xfId="0" applyAlignment="1">
      <alignment horizontal="left"/>
    </xf>
    <xf numFmtId="0" fontId="3" fillId="0" borderId="0" xfId="0" applyFont="1" applyAlignment="1"/>
    <xf numFmtId="0" fontId="0" fillId="0" borderId="0" xfId="0" applyAlignment="1"/>
    <xf numFmtId="0" fontId="4" fillId="0" borderId="0" xfId="0" applyFont="1" applyAlignment="1" applyProtection="1">
      <alignment horizontal="left"/>
    </xf>
    <xf numFmtId="0" fontId="5" fillId="0" borderId="0" xfId="0" applyFont="1" applyAlignment="1" applyProtection="1">
      <alignment horizontal="right"/>
    </xf>
    <xf numFmtId="0" fontId="4" fillId="0" borderId="0" xfId="0" applyFont="1" applyProtection="1"/>
    <xf numFmtId="0" fontId="5" fillId="0" borderId="0" xfId="0" applyFont="1" applyFill="1" applyAlignment="1" applyProtection="1">
      <alignment horizontal="right"/>
    </xf>
    <xf numFmtId="49" fontId="5"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0" fontId="4" fillId="0" borderId="0" xfId="0" applyFont="1" applyFill="1" applyProtection="1"/>
    <xf numFmtId="0" fontId="4" fillId="0" borderId="0" xfId="0" applyFont="1" applyFill="1" applyAlignment="1" applyProtection="1">
      <alignment horizontal="center"/>
    </xf>
    <xf numFmtId="0" fontId="5" fillId="0" borderId="0" xfId="0" applyFont="1" applyAlignment="1" applyProtection="1">
      <alignment horizontal="left"/>
    </xf>
    <xf numFmtId="0" fontId="5" fillId="0" borderId="0" xfId="0" applyFont="1" applyFill="1" applyAlignment="1" applyProtection="1"/>
    <xf numFmtId="0" fontId="5" fillId="0" borderId="0" xfId="0" applyFont="1" applyAlignment="1" applyProtection="1"/>
    <xf numFmtId="0" fontId="5" fillId="0" borderId="0" xfId="0" applyFont="1" applyFill="1" applyAlignment="1" applyProtection="1">
      <alignment horizontal="left"/>
    </xf>
    <xf numFmtId="0" fontId="1" fillId="0" borderId="0" xfId="0" applyFont="1" applyProtection="1"/>
    <xf numFmtId="0" fontId="4" fillId="0" borderId="0" xfId="0" applyFont="1" applyAlignment="1" applyProtection="1">
      <alignment horizontal="center"/>
    </xf>
    <xf numFmtId="0" fontId="5" fillId="0" borderId="0" xfId="0" applyFont="1" applyAlignment="1" applyProtection="1">
      <alignment horizontal="center"/>
    </xf>
    <xf numFmtId="0" fontId="4" fillId="0" borderId="0" xfId="0" applyFont="1" applyAlignment="1" applyProtection="1">
      <alignment vertical="center" wrapText="1"/>
    </xf>
    <xf numFmtId="0" fontId="5" fillId="0" borderId="1" xfId="0" applyFont="1" applyBorder="1" applyAlignment="1" applyProtection="1">
      <alignment horizontal="center" vertical="center" wrapText="1"/>
    </xf>
    <xf numFmtId="0" fontId="5" fillId="0" borderId="0" xfId="0" applyFont="1" applyProtection="1"/>
    <xf numFmtId="0" fontId="28" fillId="0" borderId="2" xfId="0" applyFont="1" applyFill="1" applyBorder="1" applyAlignment="1" applyProtection="1">
      <alignment horizontal="right"/>
    </xf>
    <xf numFmtId="0" fontId="28" fillId="0" borderId="0" xfId="0" applyFont="1" applyFill="1" applyBorder="1" applyAlignment="1" applyProtection="1">
      <alignment horizontal="right"/>
    </xf>
    <xf numFmtId="0" fontId="4" fillId="0" borderId="0" xfId="0" applyFont="1" applyFill="1" applyBorder="1" applyAlignment="1" applyProtection="1">
      <alignment horizontal="center"/>
    </xf>
    <xf numFmtId="0" fontId="14" fillId="0" borderId="0" xfId="0" applyFont="1" applyFill="1" applyAlignment="1" applyProtection="1">
      <alignment horizontal="left" vertical="center"/>
    </xf>
    <xf numFmtId="0" fontId="11" fillId="0" borderId="0" xfId="0" applyFont="1" applyFill="1" applyAlignment="1" applyProtection="1">
      <alignment horizontal="left"/>
    </xf>
    <xf numFmtId="165" fontId="4" fillId="0" borderId="0" xfId="0" applyNumberFormat="1" applyFont="1" applyFill="1" applyBorder="1" applyAlignment="1" applyProtection="1">
      <alignment horizontal="center"/>
    </xf>
    <xf numFmtId="4" fontId="4" fillId="0" borderId="0" xfId="0" applyNumberFormat="1" applyFont="1" applyFill="1" applyBorder="1" applyAlignment="1" applyProtection="1">
      <alignment horizontal="center"/>
    </xf>
    <xf numFmtId="0" fontId="19" fillId="0" borderId="0" xfId="0" applyFont="1" applyAlignment="1" applyProtection="1">
      <alignment horizontal="right"/>
    </xf>
    <xf numFmtId="0" fontId="18" fillId="0" borderId="0" xfId="0" applyFont="1" applyAlignment="1" applyProtection="1">
      <alignment horizontal="center"/>
    </xf>
    <xf numFmtId="0" fontId="4" fillId="0" borderId="0" xfId="0" applyFont="1" applyAlignment="1" applyProtection="1">
      <alignment horizontal="right"/>
    </xf>
    <xf numFmtId="0" fontId="7" fillId="0" borderId="0" xfId="0" applyFont="1" applyProtection="1"/>
    <xf numFmtId="0" fontId="6" fillId="0" borderId="0" xfId="0" applyFont="1" applyProtection="1"/>
    <xf numFmtId="0" fontId="6" fillId="0" borderId="0" xfId="0" applyFont="1" applyAlignment="1" applyProtection="1">
      <alignment horizontal="center"/>
    </xf>
    <xf numFmtId="0" fontId="7" fillId="0" borderId="0" xfId="0" applyFont="1" applyAlignment="1" applyProtection="1">
      <alignment horizontal="right"/>
    </xf>
    <xf numFmtId="0" fontId="6" fillId="0" borderId="0" xfId="0" applyFont="1" applyFill="1" applyBorder="1" applyAlignment="1" applyProtection="1">
      <alignment horizontal="center"/>
    </xf>
    <xf numFmtId="0" fontId="6" fillId="0" borderId="0" xfId="0" applyFont="1" applyBorder="1" applyAlignment="1" applyProtection="1">
      <alignment horizontal="center"/>
    </xf>
    <xf numFmtId="0" fontId="6" fillId="0" borderId="0" xfId="0" applyFont="1" applyAlignment="1" applyProtection="1">
      <alignment horizontal="left"/>
    </xf>
    <xf numFmtId="0" fontId="6" fillId="0" borderId="0" xfId="0" applyFont="1" applyBorder="1" applyProtection="1"/>
    <xf numFmtId="0" fontId="6" fillId="0" borderId="0" xfId="0" applyFont="1" applyBorder="1" applyAlignment="1" applyProtection="1">
      <alignment horizontal="left"/>
    </xf>
    <xf numFmtId="0" fontId="10" fillId="0" borderId="9" xfId="0" applyFont="1" applyBorder="1" applyProtection="1"/>
    <xf numFmtId="0" fontId="8" fillId="0" borderId="7" xfId="0" applyFont="1" applyBorder="1" applyAlignment="1" applyProtection="1">
      <alignment horizontal="center"/>
    </xf>
    <xf numFmtId="0" fontId="6" fillId="0" borderId="0" xfId="0" applyNumberFormat="1" applyFont="1" applyBorder="1" applyAlignment="1" applyProtection="1">
      <alignment horizontal="center"/>
    </xf>
    <xf numFmtId="40" fontId="6" fillId="0" borderId="0" xfId="1" applyNumberFormat="1" applyFont="1" applyBorder="1" applyAlignment="1" applyProtection="1">
      <alignment horizontal="center"/>
    </xf>
    <xf numFmtId="4" fontId="6" fillId="0" borderId="0" xfId="0" applyNumberFormat="1" applyFont="1" applyFill="1" applyBorder="1" applyAlignment="1" applyProtection="1">
      <alignment horizontal="left"/>
    </xf>
    <xf numFmtId="0" fontId="7" fillId="0" borderId="0" xfId="0" applyFont="1" applyBorder="1" applyAlignment="1" applyProtection="1">
      <alignment horizontal="left"/>
    </xf>
    <xf numFmtId="0" fontId="12" fillId="0" borderId="0" xfId="0" applyFont="1" applyProtection="1"/>
    <xf numFmtId="0" fontId="9" fillId="0" borderId="0" xfId="0" applyFont="1" applyAlignment="1" applyProtection="1">
      <alignment horizontal="left"/>
    </xf>
    <xf numFmtId="0" fontId="8" fillId="0" borderId="0" xfId="0" applyFont="1" applyBorder="1" applyAlignment="1" applyProtection="1">
      <alignment horizontal="center"/>
    </xf>
    <xf numFmtId="0" fontId="2" fillId="0" borderId="7" xfId="0" applyFont="1" applyBorder="1" applyAlignment="1" applyProtection="1">
      <alignment horizontal="center"/>
    </xf>
    <xf numFmtId="0" fontId="4" fillId="6" borderId="2" xfId="2" applyNumberFormat="1" applyFont="1" applyFill="1" applyBorder="1" applyAlignment="1" applyProtection="1">
      <alignment horizontal="center"/>
      <protection locked="0"/>
    </xf>
    <xf numFmtId="0" fontId="6" fillId="0" borderId="0" xfId="0" applyFont="1" applyBorder="1" applyAlignment="1" applyProtection="1">
      <alignment horizontal="right"/>
    </xf>
    <xf numFmtId="0" fontId="6" fillId="0" borderId="0" xfId="0" applyFont="1" applyAlignment="1" applyProtection="1">
      <alignment horizontal="right"/>
    </xf>
    <xf numFmtId="0" fontId="31" fillId="0" borderId="0" xfId="0" applyFont="1" applyFill="1" applyAlignment="1" applyProtection="1">
      <alignment horizontal="left" vertical="top" wrapText="1"/>
    </xf>
    <xf numFmtId="0" fontId="7" fillId="0" borderId="0" xfId="0" applyFont="1" applyFill="1" applyBorder="1" applyAlignment="1" applyProtection="1">
      <alignment horizontal="center"/>
    </xf>
    <xf numFmtId="0" fontId="33" fillId="2" borderId="1" xfId="0" applyFont="1" applyFill="1" applyBorder="1" applyAlignment="1" applyProtection="1">
      <alignment horizontal="center"/>
      <protection locked="0"/>
    </xf>
    <xf numFmtId="0" fontId="33" fillId="0" borderId="0" xfId="0" applyFont="1" applyAlignment="1" applyProtection="1">
      <alignment horizontal="right"/>
    </xf>
    <xf numFmtId="0" fontId="31" fillId="2" borderId="1" xfId="0" applyNumberFormat="1" applyFont="1" applyFill="1" applyBorder="1" applyAlignment="1" applyProtection="1">
      <alignment horizontal="center"/>
      <protection locked="0"/>
    </xf>
    <xf numFmtId="0" fontId="35" fillId="0" borderId="7" xfId="0" applyFont="1" applyBorder="1" applyAlignment="1" applyProtection="1">
      <alignment horizontal="center"/>
    </xf>
    <xf numFmtId="0" fontId="2" fillId="0" borderId="0" xfId="0" applyFont="1" applyProtection="1"/>
    <xf numFmtId="1" fontId="6" fillId="0" borderId="26" xfId="0" applyNumberFormat="1" applyFont="1" applyBorder="1" applyAlignment="1" applyProtection="1">
      <alignment horizontal="right"/>
      <protection hidden="1"/>
    </xf>
    <xf numFmtId="4" fontId="6" fillId="0" borderId="26" xfId="1" applyNumberFormat="1" applyFont="1" applyBorder="1" applyAlignment="1" applyProtection="1">
      <alignment horizontal="center"/>
      <protection hidden="1"/>
    </xf>
    <xf numFmtId="4" fontId="6" fillId="0" borderId="7" xfId="1" applyNumberFormat="1" applyFont="1" applyBorder="1" applyAlignment="1" applyProtection="1">
      <alignment horizontal="center"/>
      <protection hidden="1"/>
    </xf>
    <xf numFmtId="4" fontId="33" fillId="0" borderId="7" xfId="1" applyNumberFormat="1" applyFont="1" applyBorder="1" applyAlignment="1" applyProtection="1">
      <alignment horizontal="center"/>
      <protection hidden="1"/>
    </xf>
    <xf numFmtId="1" fontId="6" fillId="0" borderId="4" xfId="0" applyNumberFormat="1" applyFont="1" applyBorder="1" applyAlignment="1" applyProtection="1">
      <alignment horizontal="right"/>
      <protection hidden="1"/>
    </xf>
    <xf numFmtId="166" fontId="6" fillId="0" borderId="28" xfId="0" applyNumberFormat="1" applyFont="1" applyBorder="1" applyAlignment="1" applyProtection="1">
      <alignment horizontal="center"/>
      <protection hidden="1"/>
    </xf>
    <xf numFmtId="166" fontId="6" fillId="0" borderId="29" xfId="0" applyNumberFormat="1" applyFont="1" applyBorder="1" applyAlignment="1" applyProtection="1">
      <alignment horizontal="center"/>
      <protection hidden="1"/>
    </xf>
    <xf numFmtId="4" fontId="33" fillId="0" borderId="4" xfId="1" applyNumberFormat="1" applyFont="1" applyBorder="1" applyAlignment="1" applyProtection="1">
      <alignment horizontal="center"/>
      <protection hidden="1"/>
    </xf>
    <xf numFmtId="1" fontId="6" fillId="0" borderId="11" xfId="0" applyNumberFormat="1" applyFont="1" applyBorder="1" applyAlignment="1" applyProtection="1">
      <alignment horizontal="right"/>
      <protection hidden="1"/>
    </xf>
    <xf numFmtId="4" fontId="6" fillId="0" borderId="11" xfId="1" applyNumberFormat="1" applyFont="1" applyBorder="1" applyAlignment="1" applyProtection="1">
      <alignment horizontal="center"/>
      <protection hidden="1"/>
    </xf>
    <xf numFmtId="4" fontId="33" fillId="0" borderId="11" xfId="1" applyNumberFormat="1" applyFont="1" applyBorder="1" applyAlignment="1" applyProtection="1">
      <alignment horizontal="center"/>
      <protection hidden="1"/>
    </xf>
    <xf numFmtId="1" fontId="6" fillId="0" borderId="12" xfId="0" applyNumberFormat="1" applyFont="1" applyBorder="1" applyAlignment="1" applyProtection="1">
      <alignment horizontal="right"/>
      <protection hidden="1"/>
    </xf>
    <xf numFmtId="4" fontId="6" fillId="0" borderId="12" xfId="1" applyNumberFormat="1" applyFont="1" applyBorder="1" applyAlignment="1" applyProtection="1">
      <alignment horizontal="center"/>
      <protection hidden="1"/>
    </xf>
    <xf numFmtId="4" fontId="33" fillId="0" borderId="12" xfId="1" applyNumberFormat="1" applyFont="1" applyBorder="1" applyAlignment="1" applyProtection="1">
      <alignment horizontal="center"/>
      <protection hidden="1"/>
    </xf>
    <xf numFmtId="4" fontId="33" fillId="0" borderId="4" xfId="0" applyNumberFormat="1" applyFont="1" applyBorder="1" applyAlignment="1" applyProtection="1">
      <alignment horizontal="center"/>
      <protection hidden="1"/>
    </xf>
    <xf numFmtId="0" fontId="2" fillId="0" borderId="0" xfId="0" applyFont="1" applyAlignment="1" applyProtection="1">
      <alignment horizontal="center"/>
    </xf>
    <xf numFmtId="0" fontId="2" fillId="0" borderId="0" xfId="0" applyFont="1" applyFill="1" applyBorder="1" applyAlignment="1" applyProtection="1">
      <alignment horizontal="center"/>
    </xf>
    <xf numFmtId="4" fontId="2" fillId="0" borderId="0" xfId="0" applyNumberFormat="1" applyFont="1" applyFill="1" applyBorder="1" applyAlignment="1" applyProtection="1">
      <alignment horizontal="right"/>
    </xf>
    <xf numFmtId="0" fontId="2" fillId="0" borderId="0" xfId="0" applyFont="1" applyBorder="1" applyAlignment="1" applyProtection="1">
      <alignment horizontal="left"/>
    </xf>
    <xf numFmtId="0" fontId="2" fillId="0" borderId="0" xfId="0" applyFont="1" applyFill="1" applyBorder="1" applyProtection="1"/>
    <xf numFmtId="0" fontId="1" fillId="0" borderId="0" xfId="0" applyFont="1" applyFill="1" applyBorder="1" applyProtection="1"/>
    <xf numFmtId="0" fontId="1" fillId="0" borderId="0" xfId="0" applyFont="1" applyAlignment="1" applyProtection="1">
      <alignment horizontal="center"/>
    </xf>
    <xf numFmtId="167" fontId="6" fillId="2" borderId="1" xfId="0" applyNumberFormat="1" applyFont="1" applyFill="1" applyBorder="1" applyAlignment="1" applyProtection="1">
      <alignment horizontal="center"/>
      <protection locked="0"/>
    </xf>
    <xf numFmtId="0" fontId="1" fillId="0" borderId="0" xfId="0" applyFont="1" applyAlignment="1" applyProtection="1">
      <alignment horizontal="left"/>
    </xf>
    <xf numFmtId="1" fontId="1" fillId="2" borderId="1" xfId="0" applyNumberFormat="1" applyFont="1" applyFill="1" applyBorder="1" applyAlignment="1" applyProtection="1">
      <alignment horizontal="center"/>
      <protection locked="0"/>
    </xf>
    <xf numFmtId="0" fontId="2" fillId="0" borderId="0" xfId="0" applyFont="1" applyAlignment="1" applyProtection="1">
      <alignment horizontal="left"/>
    </xf>
    <xf numFmtId="0" fontId="1" fillId="0" borderId="0" xfId="0" applyFont="1" applyFill="1" applyBorder="1" applyAlignment="1" applyProtection="1">
      <alignment horizontal="center"/>
    </xf>
    <xf numFmtId="168" fontId="6" fillId="0" borderId="30" xfId="0" applyNumberFormat="1" applyFont="1" applyBorder="1" applyAlignment="1" applyProtection="1">
      <alignment horizontal="center"/>
      <protection hidden="1"/>
    </xf>
    <xf numFmtId="168" fontId="6" fillId="0" borderId="6" xfId="0" applyNumberFormat="1" applyFont="1" applyBorder="1" applyAlignment="1" applyProtection="1">
      <alignment horizontal="center"/>
      <protection hidden="1"/>
    </xf>
    <xf numFmtId="168" fontId="6" fillId="0" borderId="20" xfId="0" applyNumberFormat="1" applyFont="1" applyBorder="1" applyAlignment="1" applyProtection="1">
      <alignment horizontal="center"/>
      <protection hidden="1"/>
    </xf>
    <xf numFmtId="168" fontId="6" fillId="0" borderId="17" xfId="0" applyNumberFormat="1" applyFont="1" applyBorder="1" applyAlignment="1" applyProtection="1">
      <alignment horizontal="center"/>
      <protection hidden="1"/>
    </xf>
    <xf numFmtId="0" fontId="30" fillId="0" borderId="7" xfId="0" applyFont="1" applyBorder="1" applyAlignment="1" applyProtection="1">
      <alignment horizontal="center"/>
    </xf>
    <xf numFmtId="2" fontId="6" fillId="0" borderId="26" xfId="0" applyNumberFormat="1" applyFont="1" applyBorder="1" applyAlignment="1" applyProtection="1">
      <alignment horizontal="center"/>
      <protection hidden="1"/>
    </xf>
    <xf numFmtId="2" fontId="6" fillId="0" borderId="4" xfId="0" applyNumberFormat="1" applyFont="1" applyBorder="1" applyAlignment="1" applyProtection="1">
      <alignment horizontal="center"/>
      <protection hidden="1"/>
    </xf>
    <xf numFmtId="2" fontId="6" fillId="0" borderId="11" xfId="0" applyNumberFormat="1" applyFont="1" applyBorder="1" applyAlignment="1" applyProtection="1">
      <alignment horizontal="center"/>
      <protection hidden="1"/>
    </xf>
    <xf numFmtId="2" fontId="6" fillId="0" borderId="12" xfId="0" applyNumberFormat="1" applyFont="1" applyBorder="1" applyAlignment="1" applyProtection="1">
      <alignment horizontal="center"/>
      <protection hidden="1"/>
    </xf>
    <xf numFmtId="1" fontId="6" fillId="0" borderId="7" xfId="0" applyNumberFormat="1" applyFont="1" applyBorder="1" applyAlignment="1" applyProtection="1">
      <alignment horizontal="right"/>
      <protection hidden="1"/>
    </xf>
    <xf numFmtId="166" fontId="6" fillId="0" borderId="13" xfId="0" applyNumberFormat="1" applyFont="1" applyBorder="1" applyAlignment="1" applyProtection="1">
      <alignment horizontal="center"/>
      <protection hidden="1"/>
    </xf>
    <xf numFmtId="166" fontId="6" fillId="0" borderId="24" xfId="0" applyNumberFormat="1" applyFont="1" applyBorder="1" applyAlignment="1" applyProtection="1">
      <alignment horizontal="center"/>
      <protection hidden="1"/>
    </xf>
    <xf numFmtId="0" fontId="10" fillId="0" borderId="19" xfId="0" applyFont="1" applyBorder="1" applyAlignment="1" applyProtection="1">
      <alignment horizontal="left"/>
    </xf>
    <xf numFmtId="166" fontId="6" fillId="0" borderId="26" xfId="0" applyNumberFormat="1" applyFont="1" applyBorder="1" applyAlignment="1" applyProtection="1">
      <alignment horizontal="center"/>
      <protection hidden="1"/>
    </xf>
    <xf numFmtId="166" fontId="6" fillId="0" borderId="4" xfId="0" applyNumberFormat="1" applyFont="1" applyBorder="1" applyAlignment="1" applyProtection="1">
      <alignment horizontal="center"/>
      <protection hidden="1"/>
    </xf>
    <xf numFmtId="166" fontId="6" fillId="0" borderId="7" xfId="0" applyNumberFormat="1" applyFont="1" applyBorder="1" applyAlignment="1" applyProtection="1">
      <alignment horizontal="center"/>
      <protection hidden="1"/>
    </xf>
    <xf numFmtId="166" fontId="6" fillId="0" borderId="11" xfId="0" applyNumberFormat="1" applyFont="1" applyBorder="1" applyAlignment="1" applyProtection="1">
      <alignment horizontal="center"/>
      <protection hidden="1"/>
    </xf>
    <xf numFmtId="166" fontId="6" fillId="0" borderId="12" xfId="0" applyNumberFormat="1" applyFont="1" applyBorder="1" applyAlignment="1" applyProtection="1">
      <alignment horizontal="center"/>
      <protection hidden="1"/>
    </xf>
    <xf numFmtId="0" fontId="2" fillId="0" borderId="20" xfId="0" applyFont="1" applyBorder="1" applyAlignment="1" applyProtection="1">
      <alignment horizontal="center"/>
    </xf>
    <xf numFmtId="4" fontId="5" fillId="2" borderId="2" xfId="0" quotePrefix="1" applyNumberFormat="1" applyFont="1" applyFill="1" applyBorder="1" applyAlignment="1" applyProtection="1">
      <alignment horizontal="center"/>
      <protection locked="0"/>
    </xf>
    <xf numFmtId="0" fontId="2" fillId="0" borderId="11" xfId="0" applyFont="1" applyBorder="1" applyAlignment="1" applyProtection="1">
      <alignment horizontal="center"/>
      <protection hidden="1"/>
    </xf>
    <xf numFmtId="0" fontId="2" fillId="0" borderId="7"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22" xfId="0" applyFont="1" applyBorder="1" applyAlignment="1" applyProtection="1">
      <alignment horizontal="center"/>
      <protection hidden="1"/>
    </xf>
    <xf numFmtId="0" fontId="2" fillId="0" borderId="17" xfId="0" applyFont="1" applyBorder="1" applyAlignment="1" applyProtection="1">
      <alignment horizontal="center"/>
      <protection hidden="1"/>
    </xf>
    <xf numFmtId="0" fontId="35" fillId="0" borderId="11" xfId="0" applyFont="1" applyBorder="1" applyAlignment="1" applyProtection="1">
      <alignment horizontal="center"/>
      <protection hidden="1"/>
    </xf>
    <xf numFmtId="0" fontId="2" fillId="0" borderId="12"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2" fillId="0" borderId="12" xfId="0" applyFont="1" applyBorder="1" applyProtection="1">
      <protection hidden="1"/>
    </xf>
    <xf numFmtId="0" fontId="2" fillId="0" borderId="31" xfId="0" applyFont="1" applyBorder="1" applyAlignment="1" applyProtection="1">
      <alignment horizontal="center"/>
      <protection hidden="1"/>
    </xf>
    <xf numFmtId="0" fontId="30" fillId="0" borderId="12" xfId="0" applyFont="1" applyBorder="1" applyAlignment="1" applyProtection="1">
      <alignment horizontal="center"/>
      <protection hidden="1"/>
    </xf>
    <xf numFmtId="0" fontId="8" fillId="0" borderId="12" xfId="0" applyFont="1" applyBorder="1" applyAlignment="1" applyProtection="1">
      <alignment horizontal="center"/>
      <protection hidden="1"/>
    </xf>
    <xf numFmtId="0" fontId="35" fillId="0" borderId="12" xfId="0" applyFont="1" applyBorder="1" applyAlignment="1" applyProtection="1">
      <alignment horizontal="center"/>
      <protection hidden="1"/>
    </xf>
    <xf numFmtId="0" fontId="6" fillId="0" borderId="25" xfId="0" applyFont="1" applyBorder="1" applyAlignment="1" applyProtection="1">
      <alignment horizontal="center"/>
      <protection hidden="1"/>
    </xf>
    <xf numFmtId="0" fontId="6" fillId="0" borderId="28" xfId="0" applyFont="1" applyBorder="1" applyAlignment="1" applyProtection="1">
      <alignment horizontal="center"/>
      <protection hidden="1"/>
    </xf>
    <xf numFmtId="0" fontId="6" fillId="0" borderId="10" xfId="0" applyFont="1" applyBorder="1" applyAlignment="1" applyProtection="1">
      <alignment horizontal="center"/>
      <protection hidden="1"/>
    </xf>
    <xf numFmtId="0" fontId="6" fillId="0" borderId="22"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6" fillId="0" borderId="0" xfId="0" applyNumberFormat="1" applyFont="1" applyBorder="1" applyAlignment="1" applyProtection="1">
      <alignment horizontal="center"/>
      <protection hidden="1"/>
    </xf>
    <xf numFmtId="0" fontId="30" fillId="0" borderId="0" xfId="0" applyFont="1" applyBorder="1" applyAlignment="1" applyProtection="1">
      <alignment horizontal="center"/>
      <protection hidden="1"/>
    </xf>
    <xf numFmtId="0" fontId="2" fillId="0" borderId="0" xfId="0" applyFont="1" applyFill="1" applyBorder="1" applyAlignment="1" applyProtection="1"/>
    <xf numFmtId="168" fontId="6" fillId="0" borderId="12" xfId="0" applyNumberFormat="1" applyFont="1" applyBorder="1" applyAlignment="1" applyProtection="1">
      <alignment horizontal="center"/>
      <protection hidden="1"/>
    </xf>
    <xf numFmtId="167" fontId="6" fillId="0" borderId="0" xfId="0" applyNumberFormat="1"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2" fillId="0" borderId="0" xfId="0" applyFont="1" applyFill="1" applyBorder="1" applyAlignment="1" applyProtection="1">
      <alignment horizontal="center"/>
      <protection hidden="1"/>
    </xf>
    <xf numFmtId="4" fontId="2" fillId="0" borderId="0" xfId="0" applyNumberFormat="1" applyFont="1" applyFill="1" applyBorder="1" applyAlignment="1" applyProtection="1">
      <alignment horizontal="right"/>
      <protection hidden="1"/>
    </xf>
    <xf numFmtId="0" fontId="0" fillId="0" borderId="0" xfId="0" applyFill="1" applyBorder="1" applyAlignment="1" applyProtection="1">
      <alignment horizontal="center"/>
      <protection hidden="1"/>
    </xf>
    <xf numFmtId="168" fontId="13" fillId="7" borderId="1" xfId="0" applyNumberFormat="1" applyFont="1" applyFill="1" applyBorder="1" applyAlignment="1">
      <alignment horizontal="center" vertical="center"/>
    </xf>
    <xf numFmtId="0" fontId="26" fillId="7" borderId="1" xfId="0" applyFont="1" applyFill="1" applyBorder="1" applyAlignment="1">
      <alignment horizontal="center" vertical="center" wrapText="1" shrinkToFit="1"/>
    </xf>
    <xf numFmtId="0" fontId="13" fillId="7" borderId="1" xfId="0" applyFont="1" applyFill="1" applyBorder="1" applyAlignment="1">
      <alignment horizontal="center" vertical="center"/>
    </xf>
    <xf numFmtId="0" fontId="4" fillId="6" borderId="5" xfId="0" applyNumberFormat="1" applyFont="1" applyFill="1" applyBorder="1" applyAlignment="1" applyProtection="1">
      <alignment horizontal="center"/>
      <protection locked="0"/>
    </xf>
    <xf numFmtId="4" fontId="4" fillId="0" borderId="3" xfId="0" applyNumberFormat="1" applyFont="1" applyFill="1" applyBorder="1" applyAlignment="1" applyProtection="1">
      <alignment vertical="center" wrapText="1"/>
      <protection hidden="1"/>
    </xf>
    <xf numFmtId="4" fontId="37" fillId="0" borderId="1" xfId="0" applyNumberFormat="1" applyFont="1" applyBorder="1" applyAlignment="1">
      <alignment vertical="center"/>
    </xf>
    <xf numFmtId="0" fontId="3" fillId="0" borderId="1" xfId="0" applyFont="1" applyBorder="1" applyAlignment="1">
      <alignment horizontal="left"/>
    </xf>
    <xf numFmtId="167" fontId="14" fillId="0" borderId="0" xfId="0" quotePrefix="1" applyNumberFormat="1" applyFont="1" applyAlignment="1">
      <alignment horizontal="left"/>
    </xf>
    <xf numFmtId="169" fontId="39" fillId="2" borderId="2" xfId="0" applyNumberFormat="1" applyFont="1" applyFill="1" applyBorder="1" applyAlignment="1" applyProtection="1">
      <alignment horizontal="center"/>
      <protection locked="0"/>
    </xf>
    <xf numFmtId="0" fontId="40" fillId="0" borderId="0" xfId="0" applyFont="1" applyProtection="1"/>
    <xf numFmtId="0" fontId="40" fillId="0" borderId="0" xfId="0" applyFont="1" applyBorder="1" applyAlignment="1" applyProtection="1">
      <alignment horizontal="right"/>
    </xf>
    <xf numFmtId="0" fontId="43" fillId="0" borderId="0" xfId="0" applyFont="1" applyAlignment="1" applyProtection="1">
      <alignment horizontal="center"/>
    </xf>
    <xf numFmtId="0" fontId="44" fillId="0" borderId="0" xfId="0" applyFont="1" applyProtection="1"/>
    <xf numFmtId="0" fontId="44" fillId="0" borderId="0" xfId="0" applyFont="1" applyAlignment="1" applyProtection="1">
      <alignment horizontal="right"/>
    </xf>
    <xf numFmtId="4" fontId="44" fillId="0" borderId="2" xfId="0" applyNumberFormat="1" applyFont="1" applyFill="1" applyBorder="1" applyAlignment="1" applyProtection="1">
      <alignment horizontal="right"/>
      <protection hidden="1"/>
    </xf>
    <xf numFmtId="49" fontId="46" fillId="2" borderId="2" xfId="0" applyNumberFormat="1" applyFont="1" applyFill="1" applyBorder="1" applyAlignment="1" applyProtection="1">
      <alignment horizontal="center"/>
      <protection locked="0"/>
    </xf>
    <xf numFmtId="4" fontId="5" fillId="0" borderId="0" xfId="0" applyNumberFormat="1" applyFont="1" applyBorder="1" applyAlignment="1" applyProtection="1">
      <alignment horizontal="right"/>
      <protection hidden="1"/>
    </xf>
    <xf numFmtId="0" fontId="48" fillId="0" borderId="0" xfId="0" applyFont="1" applyFill="1" applyAlignment="1" applyProtection="1">
      <alignment horizontal="center"/>
    </xf>
    <xf numFmtId="4" fontId="49" fillId="0" borderId="2" xfId="0" applyNumberFormat="1" applyFont="1" applyFill="1" applyBorder="1" applyAlignment="1" applyProtection="1">
      <alignment horizontal="right"/>
      <protection hidden="1"/>
    </xf>
    <xf numFmtId="0" fontId="53" fillId="0" borderId="0" xfId="0" applyFont="1" applyProtection="1"/>
    <xf numFmtId="0" fontId="53" fillId="0" borderId="0" xfId="0" applyFont="1" applyAlignment="1" applyProtection="1">
      <alignment horizontal="right"/>
    </xf>
    <xf numFmtId="4" fontId="54" fillId="2" borderId="3" xfId="0" applyNumberFormat="1" applyFont="1" applyFill="1" applyBorder="1" applyAlignment="1" applyProtection="1">
      <alignment horizontal="center"/>
      <protection locked="0"/>
    </xf>
    <xf numFmtId="0" fontId="53" fillId="0" borderId="0" xfId="0" applyFont="1" applyAlignment="1" applyProtection="1">
      <alignment horizontal="left"/>
    </xf>
    <xf numFmtId="4" fontId="54" fillId="2" borderId="2" xfId="0" applyNumberFormat="1" applyFont="1" applyFill="1" applyBorder="1" applyAlignment="1" applyProtection="1">
      <alignment horizontal="center"/>
      <protection locked="0"/>
    </xf>
    <xf numFmtId="4" fontId="54" fillId="0" borderId="2" xfId="0" applyNumberFormat="1" applyFont="1" applyFill="1" applyBorder="1" applyAlignment="1" applyProtection="1">
      <alignment horizontal="right"/>
      <protection hidden="1"/>
    </xf>
    <xf numFmtId="0" fontId="5" fillId="0" borderId="0" xfId="0" applyFont="1" applyAlignment="1" applyProtection="1">
      <alignment horizontal="right" vertical="center" wrapText="1"/>
    </xf>
    <xf numFmtId="0" fontId="4" fillId="0" borderId="0" xfId="0" applyFont="1" applyBorder="1" applyAlignment="1" applyProtection="1">
      <alignment horizontal="center"/>
    </xf>
    <xf numFmtId="0" fontId="4" fillId="0" borderId="0" xfId="0" applyFont="1" applyBorder="1" applyProtection="1"/>
    <xf numFmtId="0" fontId="5" fillId="0" borderId="0" xfId="0" applyFont="1" applyAlignment="1" applyProtection="1">
      <alignment horizontal="right" vertical="center"/>
    </xf>
    <xf numFmtId="0" fontId="4" fillId="0" borderId="0" xfId="0" applyFont="1" applyBorder="1" applyAlignment="1" applyProtection="1">
      <alignment horizontal="right" vertical="center"/>
    </xf>
    <xf numFmtId="2" fontId="5" fillId="0" borderId="0" xfId="0" applyNumberFormat="1" applyFont="1" applyAlignment="1" applyProtection="1">
      <alignment horizontal="right"/>
    </xf>
    <xf numFmtId="0" fontId="31" fillId="0" borderId="1" xfId="0" applyFont="1" applyBorder="1" applyAlignment="1">
      <alignment horizontal="left"/>
    </xf>
    <xf numFmtId="0" fontId="28" fillId="8" borderId="1" xfId="0" applyFont="1" applyFill="1" applyBorder="1" applyAlignment="1" applyProtection="1">
      <alignment horizontal="left"/>
    </xf>
    <xf numFmtId="0" fontId="60" fillId="5" borderId="8" xfId="0" applyFont="1" applyFill="1" applyBorder="1" applyAlignment="1" applyProtection="1">
      <alignment horizontal="center"/>
      <protection locked="0"/>
    </xf>
    <xf numFmtId="0" fontId="41" fillId="0" borderId="0" xfId="0" applyFont="1" applyBorder="1" applyProtection="1"/>
    <xf numFmtId="4" fontId="41" fillId="0" borderId="2" xfId="0" applyNumberFormat="1" applyFont="1" applyFill="1" applyBorder="1" applyAlignment="1" applyProtection="1">
      <alignment horizontal="center"/>
    </xf>
    <xf numFmtId="0" fontId="28" fillId="0" borderId="0" xfId="0" applyFont="1" applyProtection="1"/>
    <xf numFmtId="0" fontId="35" fillId="0" borderId="22" xfId="0" applyFont="1" applyBorder="1" applyAlignment="1" applyProtection="1">
      <alignment horizontal="center"/>
      <protection hidden="1"/>
    </xf>
    <xf numFmtId="0" fontId="0" fillId="0" borderId="0" xfId="0" applyFont="1" applyBorder="1" applyAlignment="1" applyProtection="1">
      <alignment horizontal="left" vertical="center" wrapText="1"/>
    </xf>
    <xf numFmtId="170" fontId="41" fillId="0" borderId="0" xfId="0" applyNumberFormat="1" applyFont="1" applyFill="1" applyBorder="1" applyAlignment="1" applyProtection="1">
      <alignment horizontal="center"/>
      <protection hidden="1"/>
    </xf>
    <xf numFmtId="0" fontId="45" fillId="0" borderId="1" xfId="0" applyFont="1" applyBorder="1" applyAlignment="1">
      <alignment horizontal="right" vertical="center" wrapText="1"/>
    </xf>
    <xf numFmtId="0" fontId="65" fillId="0" borderId="0" xfId="0" applyFont="1" applyAlignment="1">
      <alignment horizontal="left"/>
    </xf>
    <xf numFmtId="0" fontId="66" fillId="0" borderId="0" xfId="0" applyFont="1" applyAlignment="1">
      <alignment horizontal="left"/>
    </xf>
    <xf numFmtId="4" fontId="65" fillId="0" borderId="1" xfId="0" applyNumberFormat="1" applyFont="1" applyBorder="1" applyAlignment="1">
      <alignment horizontal="left"/>
    </xf>
    <xf numFmtId="0" fontId="65" fillId="0" borderId="1" xfId="0" applyFont="1" applyBorder="1" applyAlignment="1">
      <alignment horizontal="left"/>
    </xf>
    <xf numFmtId="4" fontId="4" fillId="0" borderId="0" xfId="0" applyNumberFormat="1" applyFont="1" applyFill="1" applyBorder="1" applyAlignment="1" applyProtection="1">
      <alignment horizontal="right"/>
      <protection hidden="1"/>
    </xf>
    <xf numFmtId="4" fontId="67" fillId="0" borderId="2" xfId="0" applyNumberFormat="1" applyFont="1" applyFill="1" applyBorder="1" applyAlignment="1" applyProtection="1">
      <alignment horizontal="center"/>
    </xf>
    <xf numFmtId="170" fontId="67" fillId="0" borderId="2" xfId="0" applyNumberFormat="1" applyFont="1" applyFill="1" applyBorder="1" applyAlignment="1" applyProtection="1">
      <alignment horizontal="center"/>
      <protection hidden="1"/>
    </xf>
    <xf numFmtId="170" fontId="41" fillId="0" borderId="2" xfId="0" applyNumberFormat="1" applyFont="1" applyFill="1" applyBorder="1" applyAlignment="1" applyProtection="1">
      <alignment horizontal="center"/>
      <protection hidden="1"/>
    </xf>
    <xf numFmtId="4" fontId="52" fillId="0" borderId="1" xfId="0" applyNumberFormat="1" applyFont="1" applyBorder="1" applyAlignment="1">
      <alignment horizontal="center" vertical="center"/>
    </xf>
    <xf numFmtId="0" fontId="65" fillId="0" borderId="7" xfId="0" applyFont="1" applyBorder="1" applyAlignment="1" applyProtection="1">
      <alignment horizontal="right" vertical="center" wrapText="1"/>
    </xf>
    <xf numFmtId="0" fontId="70" fillId="0" borderId="0" xfId="0" applyFont="1"/>
    <xf numFmtId="0" fontId="0" fillId="4" borderId="14" xfId="0" applyFill="1" applyBorder="1" applyAlignment="1">
      <alignment horizontal="center"/>
    </xf>
    <xf numFmtId="0" fontId="0" fillId="0" borderId="15" xfId="0" applyBorder="1" applyAlignment="1">
      <alignment horizontal="center"/>
    </xf>
    <xf numFmtId="0" fontId="0" fillId="3" borderId="8" xfId="0" applyFill="1" applyBorder="1" applyAlignment="1">
      <alignment horizontal="center"/>
    </xf>
    <xf numFmtId="0" fontId="0" fillId="3" borderId="16" xfId="0" applyFill="1" applyBorder="1" applyAlignment="1">
      <alignment horizontal="center"/>
    </xf>
    <xf numFmtId="0" fontId="3" fillId="0" borderId="8" xfId="0" applyFont="1" applyFill="1" applyBorder="1" applyAlignment="1">
      <alignment horizontal="center" vertical="center"/>
    </xf>
    <xf numFmtId="0" fontId="1" fillId="0" borderId="16" xfId="0" applyFont="1" applyBorder="1" applyAlignment="1">
      <alignment horizontal="center" vertical="center"/>
    </xf>
    <xf numFmtId="2" fontId="3" fillId="0" borderId="33" xfId="0" quotePrefix="1" applyNumberFormat="1" applyFont="1" applyBorder="1" applyAlignment="1">
      <alignment horizontal="left" wrapText="1"/>
    </xf>
    <xf numFmtId="0" fontId="0" fillId="0" borderId="0" xfId="0" applyAlignment="1">
      <alignment horizontal="left" wrapText="1"/>
    </xf>
    <xf numFmtId="0" fontId="0" fillId="0" borderId="33" xfId="0" applyBorder="1" applyAlignment="1">
      <alignment wrapText="1"/>
    </xf>
    <xf numFmtId="0" fontId="0" fillId="0" borderId="0" xfId="0" applyAlignment="1">
      <alignment wrapText="1"/>
    </xf>
    <xf numFmtId="0" fontId="0" fillId="0" borderId="39" xfId="0" applyFont="1" applyBorder="1" applyAlignment="1" applyProtection="1">
      <alignment horizontal="left" vertical="center" wrapText="1"/>
    </xf>
    <xf numFmtId="0" fontId="0" fillId="0" borderId="38" xfId="0" applyBorder="1" applyAlignment="1">
      <alignment horizontal="left" vertical="center" wrapText="1"/>
    </xf>
    <xf numFmtId="0" fontId="0" fillId="0" borderId="40"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xf numFmtId="0" fontId="0" fillId="0" borderId="41" xfId="0" applyBorder="1" applyAlignment="1"/>
    <xf numFmtId="0" fontId="0" fillId="0" borderId="15" xfId="0" applyBorder="1" applyAlignment="1"/>
    <xf numFmtId="0" fontId="42" fillId="0" borderId="1" xfId="0" applyFont="1" applyBorder="1" applyAlignment="1">
      <alignment horizontal="right" vertical="center" wrapText="1"/>
    </xf>
    <xf numFmtId="0" fontId="59" fillId="2" borderId="1" xfId="0" applyFont="1" applyFill="1" applyBorder="1" applyAlignment="1" applyProtection="1">
      <alignment horizontal="center" vertical="top" wrapText="1"/>
      <protection locked="0"/>
    </xf>
    <xf numFmtId="0" fontId="59" fillId="0" borderId="1" xfId="0" applyFont="1" applyBorder="1" applyAlignment="1">
      <alignment horizontal="center" wrapText="1"/>
    </xf>
    <xf numFmtId="0" fontId="56" fillId="0" borderId="1" xfId="0" applyFont="1" applyBorder="1" applyAlignment="1">
      <alignment horizontal="right" vertical="center" wrapText="1"/>
    </xf>
    <xf numFmtId="0" fontId="31" fillId="0" borderId="1" xfId="0" applyFont="1" applyBorder="1" applyAlignment="1">
      <alignment horizontal="right" vertical="center" wrapText="1"/>
    </xf>
    <xf numFmtId="0" fontId="28" fillId="0" borderId="1" xfId="0" applyNumberFormat="1" applyFont="1" applyBorder="1" applyAlignment="1" applyProtection="1">
      <alignment horizontal="center" wrapText="1"/>
    </xf>
    <xf numFmtId="0" fontId="0" fillId="0" borderId="1" xfId="0" applyFont="1" applyBorder="1" applyAlignment="1">
      <alignment horizontal="center"/>
    </xf>
    <xf numFmtId="0" fontId="58" fillId="0" borderId="1" xfId="0" applyFont="1" applyBorder="1" applyAlignment="1" applyProtection="1">
      <alignment horizontal="right" wrapText="1"/>
    </xf>
    <xf numFmtId="0" fontId="58" fillId="0" borderId="1" xfId="0" applyFont="1" applyBorder="1" applyAlignment="1">
      <alignment horizontal="right" wrapText="1"/>
    </xf>
    <xf numFmtId="2" fontId="57" fillId="0" borderId="7" xfId="0" applyNumberFormat="1" applyFont="1" applyBorder="1" applyAlignment="1" applyProtection="1">
      <alignment horizontal="center"/>
    </xf>
    <xf numFmtId="2" fontId="58" fillId="0" borderId="4" xfId="0" applyNumberFormat="1" applyFont="1" applyBorder="1" applyAlignment="1">
      <alignment horizontal="center"/>
    </xf>
    <xf numFmtId="0" fontId="31" fillId="0" borderId="1" xfId="0" applyFont="1" applyBorder="1" applyAlignment="1">
      <alignment vertical="center" wrapText="1"/>
    </xf>
    <xf numFmtId="0" fontId="42" fillId="0" borderId="1" xfId="0" applyFont="1" applyBorder="1" applyAlignment="1" applyProtection="1">
      <alignment horizontal="right" wrapText="1"/>
    </xf>
    <xf numFmtId="0" fontId="42" fillId="0" borderId="1" xfId="0" applyFont="1" applyBorder="1" applyAlignment="1">
      <alignment horizontal="right" wrapText="1"/>
    </xf>
    <xf numFmtId="4" fontId="40" fillId="0" borderId="1" xfId="0" applyNumberFormat="1" applyFont="1" applyBorder="1" applyAlignment="1" applyProtection="1">
      <alignment horizontal="center"/>
    </xf>
    <xf numFmtId="4" fontId="42" fillId="0" borderId="1" xfId="0" applyNumberFormat="1" applyFont="1" applyBorder="1" applyAlignment="1">
      <alignment horizontal="center"/>
    </xf>
    <xf numFmtId="0" fontId="0" fillId="0" borderId="17" xfId="0" applyFont="1" applyBorder="1" applyAlignment="1" applyProtection="1">
      <alignment horizontal="right" vertical="center" wrapText="1"/>
    </xf>
    <xf numFmtId="0" fontId="0" fillId="0" borderId="17" xfId="0" applyFont="1" applyBorder="1" applyAlignment="1">
      <alignment wrapText="1"/>
    </xf>
    <xf numFmtId="0" fontId="4" fillId="0" borderId="22" xfId="0" applyFont="1" applyBorder="1" applyAlignment="1" applyProtection="1">
      <alignment horizontal="center" vertical="center" wrapText="1"/>
    </xf>
    <xf numFmtId="0" fontId="0" fillId="0" borderId="22" xfId="0" applyBorder="1" applyAlignment="1">
      <alignment horizontal="center" vertical="center" wrapText="1"/>
    </xf>
    <xf numFmtId="0" fontId="65" fillId="0" borderId="10" xfId="0" applyFont="1" applyBorder="1" applyAlignment="1" applyProtection="1">
      <alignment horizontal="right" vertical="center" wrapText="1"/>
    </xf>
    <xf numFmtId="0" fontId="65" fillId="0" borderId="20" xfId="0" applyFont="1" applyBorder="1" applyAlignment="1">
      <alignment horizontal="right" vertical="center" wrapText="1"/>
    </xf>
    <xf numFmtId="0" fontId="65" fillId="0" borderId="1" xfId="0" applyFont="1" applyBorder="1" applyAlignment="1">
      <alignment horizontal="right" vertical="center"/>
    </xf>
    <xf numFmtId="0" fontId="66" fillId="0" borderId="1" xfId="0" applyFont="1" applyBorder="1" applyAlignment="1">
      <alignment horizontal="right" vertical="center"/>
    </xf>
    <xf numFmtId="0" fontId="45" fillId="0" borderId="19" xfId="0" applyFont="1" applyBorder="1" applyAlignment="1">
      <alignment horizontal="right" vertical="center" wrapText="1"/>
    </xf>
    <xf numFmtId="0" fontId="69" fillId="0" borderId="9" xfId="0" applyFont="1" applyBorder="1" applyAlignment="1">
      <alignment horizontal="right" vertical="center" wrapText="1"/>
    </xf>
    <xf numFmtId="4" fontId="4" fillId="0" borderId="8" xfId="0" applyNumberFormat="1" applyFont="1" applyFill="1" applyBorder="1" applyAlignment="1" applyProtection="1">
      <alignment vertical="center" wrapText="1"/>
      <protection hidden="1"/>
    </xf>
    <xf numFmtId="4" fontId="4" fillId="0" borderId="16" xfId="0" applyNumberFormat="1" applyFont="1" applyFill="1" applyBorder="1" applyAlignment="1" applyProtection="1">
      <alignment vertical="center" wrapText="1"/>
      <protection hidden="1"/>
    </xf>
    <xf numFmtId="49" fontId="5" fillId="2" borderId="8" xfId="0" applyNumberFormat="1" applyFont="1" applyFill="1" applyBorder="1" applyAlignment="1" applyProtection="1">
      <alignment horizontal="center"/>
      <protection locked="0"/>
    </xf>
    <xf numFmtId="0" fontId="3" fillId="2" borderId="18" xfId="0" applyFont="1" applyFill="1" applyBorder="1" applyAlignment="1" applyProtection="1">
      <alignment horizontal="center"/>
      <protection locked="0"/>
    </xf>
    <xf numFmtId="0" fontId="3" fillId="2" borderId="16" xfId="0" applyFont="1" applyFill="1" applyBorder="1" applyAlignment="1" applyProtection="1">
      <alignment horizontal="center"/>
      <protection locked="0"/>
    </xf>
    <xf numFmtId="0" fontId="5" fillId="0" borderId="19" xfId="0" applyFont="1" applyBorder="1" applyAlignment="1" applyProtection="1">
      <alignment horizontal="center" vertical="center" wrapText="1"/>
    </xf>
    <xf numFmtId="0" fontId="0" fillId="0" borderId="9" xfId="0" applyBorder="1" applyAlignment="1" applyProtection="1">
      <alignment vertical="center" wrapText="1"/>
    </xf>
    <xf numFmtId="0" fontId="5" fillId="0" borderId="19" xfId="0" applyFont="1" applyBorder="1" applyAlignment="1" applyProtection="1">
      <alignment horizontal="center"/>
    </xf>
    <xf numFmtId="0" fontId="0" fillId="0" borderId="9" xfId="0" applyBorder="1" applyAlignment="1" applyProtection="1">
      <alignment horizontal="center"/>
    </xf>
    <xf numFmtId="2" fontId="4" fillId="2" borderId="10" xfId="0" applyNumberFormat="1" applyFont="1" applyFill="1" applyBorder="1" applyAlignment="1" applyProtection="1">
      <alignment horizontal="center"/>
      <protection locked="0"/>
    </xf>
    <xf numFmtId="2" fontId="0" fillId="0" borderId="20" xfId="0" applyNumberFormat="1" applyBorder="1" applyAlignment="1" applyProtection="1">
      <protection locked="0"/>
    </xf>
    <xf numFmtId="0" fontId="28" fillId="0" borderId="34" xfId="0" applyFont="1" applyFill="1" applyBorder="1" applyAlignment="1" applyProtection="1">
      <alignment horizontal="center"/>
    </xf>
    <xf numFmtId="0" fontId="28" fillId="0" borderId="35" xfId="0" applyFont="1" applyBorder="1" applyAlignment="1" applyProtection="1">
      <alignment horizontal="center"/>
    </xf>
    <xf numFmtId="0" fontId="28" fillId="0" borderId="0" xfId="0" applyFont="1" applyBorder="1" applyAlignment="1" applyProtection="1">
      <alignment horizontal="right"/>
    </xf>
    <xf numFmtId="0" fontId="28" fillId="0" borderId="0" xfId="0" quotePrefix="1" applyFont="1" applyFill="1" applyBorder="1" applyAlignment="1" applyProtection="1">
      <alignment horizontal="right"/>
    </xf>
    <xf numFmtId="0" fontId="31" fillId="0" borderId="0" xfId="0" applyFont="1" applyBorder="1" applyAlignment="1">
      <alignment horizontal="right"/>
    </xf>
    <xf numFmtId="0" fontId="28" fillId="0" borderId="22" xfId="0" applyFont="1" applyBorder="1" applyAlignment="1" applyProtection="1">
      <alignment horizontal="right"/>
    </xf>
    <xf numFmtId="0" fontId="28" fillId="0" borderId="23" xfId="0" applyFont="1" applyBorder="1" applyAlignment="1" applyProtection="1">
      <alignment horizontal="right"/>
    </xf>
    <xf numFmtId="0" fontId="28" fillId="0" borderId="0" xfId="0" applyFont="1" applyAlignment="1" applyProtection="1">
      <alignment horizontal="right"/>
    </xf>
    <xf numFmtId="0" fontId="28" fillId="0" borderId="0" xfId="0" applyFont="1" applyAlignment="1">
      <alignment horizontal="right"/>
    </xf>
    <xf numFmtId="2" fontId="62" fillId="0" borderId="36" xfId="0" applyNumberFormat="1" applyFont="1" applyFill="1" applyBorder="1" applyAlignment="1" applyProtection="1">
      <alignment horizontal="center"/>
    </xf>
    <xf numFmtId="2" fontId="62" fillId="0" borderId="37" xfId="0" applyNumberFormat="1" applyFont="1" applyBorder="1" applyAlignment="1">
      <alignment horizontal="center"/>
    </xf>
    <xf numFmtId="0" fontId="28" fillId="0" borderId="0" xfId="0" applyFont="1" applyFill="1" applyAlignment="1" applyProtection="1">
      <alignment horizontal="right"/>
    </xf>
    <xf numFmtId="0" fontId="0" fillId="0" borderId="17" xfId="0" applyBorder="1" applyAlignment="1"/>
    <xf numFmtId="0" fontId="0" fillId="0" borderId="16" xfId="0" applyFill="1" applyBorder="1" applyAlignment="1" applyProtection="1">
      <alignment vertical="center" wrapText="1"/>
      <protection hidden="1"/>
    </xf>
    <xf numFmtId="0" fontId="45" fillId="0" borderId="1" xfId="0" applyFont="1" applyBorder="1" applyAlignment="1">
      <alignment horizontal="right" wrapText="1"/>
    </xf>
    <xf numFmtId="4" fontId="45" fillId="0" borderId="1" xfId="0" applyNumberFormat="1" applyFont="1" applyBorder="1" applyAlignment="1">
      <alignment horizontal="center"/>
    </xf>
    <xf numFmtId="0" fontId="45" fillId="0" borderId="1" xfId="0" applyFont="1" applyBorder="1" applyAlignment="1">
      <alignment horizontal="center"/>
    </xf>
    <xf numFmtId="0" fontId="31" fillId="0" borderId="19" xfId="0" applyNumberFormat="1" applyFont="1" applyBorder="1" applyAlignment="1" applyProtection="1">
      <alignment horizontal="center" wrapText="1"/>
    </xf>
    <xf numFmtId="0" fontId="0" fillId="0" borderId="21" xfId="0" applyFont="1" applyBorder="1" applyAlignment="1">
      <alignment horizontal="center" wrapText="1"/>
    </xf>
    <xf numFmtId="0" fontId="0" fillId="0" borderId="9" xfId="0" applyFont="1" applyBorder="1" applyAlignment="1">
      <alignment horizontal="center" wrapText="1"/>
    </xf>
    <xf numFmtId="0" fontId="38" fillId="0" borderId="0" xfId="0" applyFont="1" applyAlignment="1" applyProtection="1">
      <alignment horizontal="right" vertical="center" wrapText="1"/>
    </xf>
    <xf numFmtId="0" fontId="0" fillId="0" borderId="0" xfId="0" applyAlignment="1">
      <alignment horizontal="right" vertical="center"/>
    </xf>
    <xf numFmtId="0" fontId="52" fillId="0" borderId="0" xfId="0" applyFont="1" applyAlignment="1">
      <alignment horizontal="right"/>
    </xf>
    <xf numFmtId="0" fontId="0" fillId="0" borderId="0" xfId="0" applyAlignment="1">
      <alignment horizontal="right"/>
    </xf>
    <xf numFmtId="0" fontId="0" fillId="0" borderId="23" xfId="0" applyBorder="1" applyAlignment="1">
      <alignment horizontal="right"/>
    </xf>
    <xf numFmtId="0" fontId="52" fillId="0" borderId="23" xfId="0" applyFont="1" applyBorder="1" applyAlignment="1">
      <alignment horizontal="right"/>
    </xf>
    <xf numFmtId="0" fontId="50" fillId="0" borderId="0" xfId="0" applyFont="1" applyAlignment="1">
      <alignment horizontal="right"/>
    </xf>
    <xf numFmtId="0" fontId="33" fillId="2"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31" fillId="2" borderId="0" xfId="0" applyFont="1" applyFill="1" applyAlignment="1" applyProtection="1">
      <alignment horizontal="left" vertical="top" wrapText="1"/>
      <protection locked="0"/>
    </xf>
    <xf numFmtId="0" fontId="26" fillId="2" borderId="19" xfId="0" applyNumberFormat="1" applyFont="1" applyFill="1" applyBorder="1" applyAlignment="1" applyProtection="1">
      <alignment horizontal="center"/>
      <protection locked="0"/>
    </xf>
    <xf numFmtId="0" fontId="26" fillId="2" borderId="21" xfId="0" applyNumberFormat="1" applyFont="1" applyFill="1" applyBorder="1" applyAlignment="1" applyProtection="1">
      <alignment horizontal="center"/>
      <protection locked="0"/>
    </xf>
    <xf numFmtId="0" fontId="26" fillId="2" borderId="9" xfId="0" applyNumberFormat="1" applyFont="1" applyFill="1" applyBorder="1" applyAlignment="1" applyProtection="1">
      <alignment horizontal="center"/>
      <protection locked="0"/>
    </xf>
    <xf numFmtId="49" fontId="26" fillId="2" borderId="19" xfId="0" applyNumberFormat="1" applyFont="1" applyFill="1" applyBorder="1" applyAlignment="1" applyProtection="1">
      <alignment horizontal="center"/>
      <protection locked="0"/>
    </xf>
    <xf numFmtId="49" fontId="26" fillId="2" borderId="21" xfId="0" applyNumberFormat="1" applyFont="1" applyFill="1" applyBorder="1" applyAlignment="1" applyProtection="1">
      <alignment horizontal="center"/>
      <protection locked="0"/>
    </xf>
    <xf numFmtId="49" fontId="26" fillId="2" borderId="9" xfId="0" applyNumberFormat="1" applyFont="1" applyFill="1" applyBorder="1" applyAlignment="1" applyProtection="1">
      <alignment horizontal="center"/>
      <protection locked="0"/>
    </xf>
    <xf numFmtId="0" fontId="30" fillId="0" borderId="28" xfId="0" applyFont="1" applyBorder="1" applyAlignment="1" applyProtection="1">
      <alignment horizontal="center"/>
      <protection hidden="1"/>
    </xf>
    <xf numFmtId="0" fontId="0" fillId="0" borderId="6" xfId="0" applyBorder="1" applyAlignment="1" applyProtection="1">
      <alignment horizontal="center"/>
      <protection hidden="1"/>
    </xf>
    <xf numFmtId="0" fontId="6" fillId="0" borderId="0" xfId="0" applyFont="1" applyAlignment="1" applyProtection="1">
      <alignment horizontal="right"/>
    </xf>
    <xf numFmtId="0" fontId="0" fillId="0" borderId="17" xfId="0" applyBorder="1" applyAlignment="1">
      <alignment horizontal="right"/>
    </xf>
    <xf numFmtId="0" fontId="6" fillId="0" borderId="22" xfId="0" applyFont="1" applyBorder="1" applyAlignment="1" applyProtection="1">
      <alignment horizontal="right"/>
    </xf>
    <xf numFmtId="0" fontId="6" fillId="0" borderId="22" xfId="0" applyFont="1" applyFill="1" applyBorder="1" applyAlignment="1" applyProtection="1">
      <alignment horizontal="right"/>
    </xf>
    <xf numFmtId="0" fontId="6" fillId="6" borderId="1" xfId="0" applyFont="1" applyFill="1" applyBorder="1" applyAlignment="1" applyProtection="1">
      <alignment horizontal="left"/>
    </xf>
    <xf numFmtId="0" fontId="0" fillId="6" borderId="1" xfId="0" applyFill="1" applyBorder="1" applyAlignment="1">
      <alignment horizontal="left"/>
    </xf>
    <xf numFmtId="0" fontId="0" fillId="0" borderId="0" xfId="0" applyAlignment="1" applyProtection="1">
      <alignment wrapText="1"/>
    </xf>
    <xf numFmtId="49" fontId="4" fillId="2" borderId="19" xfId="0" applyNumberFormat="1" applyFont="1" applyFill="1" applyBorder="1" applyAlignment="1" applyProtection="1">
      <alignment horizontal="center"/>
      <protection locked="0"/>
    </xf>
    <xf numFmtId="49" fontId="4" fillId="0" borderId="21" xfId="0" applyNumberFormat="1" applyFont="1" applyBorder="1" applyAlignment="1" applyProtection="1">
      <alignment horizontal="center"/>
      <protection locked="0"/>
    </xf>
    <xf numFmtId="49" fontId="4" fillId="0" borderId="9" xfId="0" applyNumberFormat="1" applyFont="1" applyBorder="1" applyAlignment="1" applyProtection="1">
      <alignment horizontal="center"/>
      <protection locked="0"/>
    </xf>
    <xf numFmtId="14" fontId="6" fillId="2" borderId="19" xfId="0" applyNumberFormat="1" applyFont="1" applyFill="1" applyBorder="1" applyAlignment="1" applyProtection="1">
      <protection locked="0"/>
    </xf>
    <xf numFmtId="0" fontId="0" fillId="0" borderId="9" xfId="0" applyBorder="1" applyAlignment="1" applyProtection="1">
      <protection locked="0"/>
    </xf>
    <xf numFmtId="0" fontId="2" fillId="0" borderId="19" xfId="0" applyFont="1" applyBorder="1" applyAlignment="1" applyProtection="1">
      <alignment horizontal="center"/>
    </xf>
    <xf numFmtId="0" fontId="0" fillId="0" borderId="21" xfId="0" applyBorder="1" applyAlignment="1">
      <alignment horizontal="center"/>
    </xf>
    <xf numFmtId="166" fontId="6" fillId="0" borderId="25" xfId="0" applyNumberFormat="1" applyFont="1" applyBorder="1" applyAlignment="1" applyProtection="1">
      <alignment horizontal="center"/>
      <protection hidden="1"/>
    </xf>
    <xf numFmtId="0" fontId="0" fillId="0" borderId="27" xfId="0" applyBorder="1" applyAlignment="1" applyProtection="1">
      <alignment horizontal="center"/>
      <protection hidden="1"/>
    </xf>
    <xf numFmtId="166" fontId="6" fillId="0" borderId="10" xfId="0" applyNumberFormat="1" applyFont="1" applyBorder="1" applyAlignment="1" applyProtection="1">
      <alignment horizontal="center"/>
      <protection hidden="1"/>
    </xf>
    <xf numFmtId="0" fontId="0" fillId="0" borderId="32" xfId="0" applyBorder="1" applyAlignment="1" applyProtection="1">
      <alignment horizontal="center"/>
      <protection hidden="1"/>
    </xf>
    <xf numFmtId="0" fontId="6" fillId="0" borderId="0" xfId="0" applyFont="1" applyAlignment="1" applyProtection="1">
      <alignment horizontal="right"/>
      <protection hidden="1"/>
    </xf>
    <xf numFmtId="0" fontId="0" fillId="0" borderId="17" xfId="0" applyBorder="1" applyAlignment="1" applyProtection="1">
      <alignment horizontal="right"/>
      <protection hidden="1"/>
    </xf>
    <xf numFmtId="166" fontId="6" fillId="0" borderId="22" xfId="0" applyNumberFormat="1" applyFont="1" applyBorder="1" applyAlignment="1" applyProtection="1">
      <alignment horizontal="center"/>
      <protection hidden="1"/>
    </xf>
    <xf numFmtId="0" fontId="0" fillId="0" borderId="0" xfId="0" applyBorder="1" applyAlignment="1" applyProtection="1">
      <alignment horizontal="center"/>
      <protection hidden="1"/>
    </xf>
    <xf numFmtId="166" fontId="6" fillId="0" borderId="32" xfId="0" applyNumberFormat="1" applyFont="1" applyBorder="1" applyAlignment="1" applyProtection="1">
      <alignment horizontal="center"/>
      <protection hidden="1"/>
    </xf>
  </cellXfs>
  <cellStyles count="3">
    <cellStyle name="Navadno" xfId="0" builtinId="0"/>
    <cellStyle name="Odstotek" xfId="2" builtinId="5"/>
    <cellStyle name="Vejica" xfId="1" builtinId="3"/>
  </cellStyles>
  <dxfs count="0"/>
  <tableStyles count="0" defaultTableStyle="TableStyleMedium2" defaultPivotStyle="PivotStyleLight16"/>
  <colors>
    <mruColors>
      <color rgb="FFFFFF99"/>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2247900</xdr:colOff>
      <xdr:row>0</xdr:row>
      <xdr:rowOff>47625</xdr:rowOff>
    </xdr:from>
    <xdr:to>
      <xdr:col>1</xdr:col>
      <xdr:colOff>3095184</xdr:colOff>
      <xdr:row>4</xdr:row>
      <xdr:rowOff>133255</xdr:rowOff>
    </xdr:to>
    <xdr:pic>
      <xdr:nvPicPr>
        <xdr:cNvPr id="2" name="Slika 1">
          <a:extLst>
            <a:ext uri="{FF2B5EF4-FFF2-40B4-BE49-F238E27FC236}">
              <a16:creationId xmlns:a16="http://schemas.microsoft.com/office/drawing/2014/main" id="{F2A61E41-8887-472A-BA4D-CC5D5CC3709D}"/>
            </a:ext>
          </a:extLst>
        </xdr:cNvPr>
        <xdr:cNvPicPr>
          <a:picLocks noChangeAspect="1"/>
        </xdr:cNvPicPr>
      </xdr:nvPicPr>
      <xdr:blipFill>
        <a:blip xmlns:r="http://schemas.openxmlformats.org/officeDocument/2006/relationships" r:embed="rId1"/>
        <a:stretch>
          <a:fillRect/>
        </a:stretch>
      </xdr:blipFill>
      <xdr:spPr>
        <a:xfrm>
          <a:off x="2247900" y="47625"/>
          <a:ext cx="3523809" cy="76190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indexed="35"/>
  </sheetPr>
  <dimension ref="A4:E84"/>
  <sheetViews>
    <sheetView showGridLines="0" tabSelected="1" workbookViewId="0"/>
  </sheetViews>
  <sheetFormatPr defaultColWidth="9.109375" defaultRowHeight="13.2" x14ac:dyDescent="0.25"/>
  <cols>
    <col min="1" max="1" width="40.109375" style="7" customWidth="1"/>
    <col min="2" max="2" width="75.5546875" style="7" customWidth="1"/>
    <col min="3" max="16384" width="9.109375" style="7"/>
  </cols>
  <sheetData>
    <row r="4" spans="1:3" ht="13.8" x14ac:dyDescent="0.25">
      <c r="A4" s="18"/>
      <c r="B4" s="19"/>
      <c r="C4" s="19"/>
    </row>
    <row r="7" spans="1:3" x14ac:dyDescent="0.25">
      <c r="A7" s="6" t="s">
        <v>102</v>
      </c>
      <c r="B7" s="6"/>
    </row>
    <row r="8" spans="1:3" x14ac:dyDescent="0.25">
      <c r="A8" s="6" t="s">
        <v>103</v>
      </c>
      <c r="B8" s="6"/>
    </row>
    <row r="9" spans="1:3" x14ac:dyDescent="0.25">
      <c r="A9" s="6"/>
      <c r="B9" s="6"/>
    </row>
    <row r="10" spans="1:3" x14ac:dyDescent="0.25">
      <c r="A10" s="6" t="s">
        <v>108</v>
      </c>
      <c r="B10" s="6"/>
    </row>
    <row r="11" spans="1:3" x14ac:dyDescent="0.25">
      <c r="A11" s="6" t="s">
        <v>167</v>
      </c>
      <c r="B11" s="6"/>
    </row>
    <row r="12" spans="1:3" x14ac:dyDescent="0.25">
      <c r="A12" s="6" t="s">
        <v>111</v>
      </c>
      <c r="B12" s="6"/>
    </row>
    <row r="13" spans="1:3" x14ac:dyDescent="0.25">
      <c r="A13" s="6"/>
      <c r="B13" s="6"/>
    </row>
    <row r="14" spans="1:3" x14ac:dyDescent="0.25">
      <c r="A14" s="6" t="s">
        <v>110</v>
      </c>
      <c r="B14" s="6"/>
    </row>
    <row r="15" spans="1:3" x14ac:dyDescent="0.25">
      <c r="A15" s="6" t="s">
        <v>109</v>
      </c>
      <c r="B15" s="6"/>
    </row>
    <row r="16" spans="1:3" x14ac:dyDescent="0.25">
      <c r="A16" s="6"/>
      <c r="B16" s="6"/>
    </row>
    <row r="17" spans="1:2" x14ac:dyDescent="0.25">
      <c r="A17" s="6" t="s">
        <v>70</v>
      </c>
      <c r="B17" s="6"/>
    </row>
    <row r="18" spans="1:2" x14ac:dyDescent="0.25">
      <c r="A18" s="31" t="s">
        <v>72</v>
      </c>
      <c r="B18" s="6"/>
    </row>
    <row r="19" spans="1:2" x14ac:dyDescent="0.25">
      <c r="A19" s="31" t="s">
        <v>73</v>
      </c>
      <c r="B19" s="6"/>
    </row>
    <row r="20" spans="1:2" x14ac:dyDescent="0.25">
      <c r="A20" s="31" t="s">
        <v>71</v>
      </c>
      <c r="B20" s="6"/>
    </row>
    <row r="21" spans="1:2" ht="13.5" customHeight="1" x14ac:dyDescent="0.25">
      <c r="A21" s="31" t="s">
        <v>81</v>
      </c>
      <c r="B21" s="6"/>
    </row>
    <row r="22" spans="1:2" ht="13.5" customHeight="1" x14ac:dyDescent="0.25">
      <c r="A22" s="31" t="s">
        <v>82</v>
      </c>
      <c r="B22" s="6"/>
    </row>
    <row r="23" spans="1:2" ht="13.5" customHeight="1" x14ac:dyDescent="0.25">
      <c r="A23" s="31"/>
      <c r="B23" s="6"/>
    </row>
    <row r="24" spans="1:2" x14ac:dyDescent="0.25">
      <c r="A24" s="6" t="s">
        <v>64</v>
      </c>
      <c r="B24" s="6"/>
    </row>
    <row r="25" spans="1:2" x14ac:dyDescent="0.25">
      <c r="A25" s="6" t="s">
        <v>114</v>
      </c>
      <c r="B25" s="6"/>
    </row>
    <row r="26" spans="1:2" x14ac:dyDescent="0.25">
      <c r="A26" s="232" t="s">
        <v>170</v>
      </c>
      <c r="B26" s="6"/>
    </row>
    <row r="27" spans="1:2" x14ac:dyDescent="0.25">
      <c r="A27" s="6" t="s">
        <v>59</v>
      </c>
      <c r="B27" s="6"/>
    </row>
    <row r="28" spans="1:2" x14ac:dyDescent="0.25">
      <c r="A28" s="6" t="s">
        <v>60</v>
      </c>
      <c r="B28" s="6"/>
    </row>
    <row r="29" spans="1:2" x14ac:dyDescent="0.25">
      <c r="A29" s="6"/>
      <c r="B29" s="6"/>
    </row>
    <row r="30" spans="1:2" x14ac:dyDescent="0.25">
      <c r="A30" s="6" t="s">
        <v>37</v>
      </c>
      <c r="B30" s="6"/>
    </row>
    <row r="31" spans="1:2" x14ac:dyDescent="0.25">
      <c r="A31" s="6" t="s">
        <v>26</v>
      </c>
      <c r="B31" s="6"/>
    </row>
    <row r="32" spans="1:2" x14ac:dyDescent="0.25">
      <c r="A32" s="6" t="s">
        <v>39</v>
      </c>
      <c r="B32" s="6"/>
    </row>
    <row r="33" spans="1:5" x14ac:dyDescent="0.25">
      <c r="A33" s="6"/>
      <c r="B33" s="6"/>
    </row>
    <row r="34" spans="1:5" x14ac:dyDescent="0.25">
      <c r="A34" s="188" t="s">
        <v>157</v>
      </c>
      <c r="B34" s="8"/>
    </row>
    <row r="38" spans="1:5" x14ac:dyDescent="0.25">
      <c r="E38" s="9"/>
    </row>
    <row r="44" spans="1:5" s="10" customFormat="1" x14ac:dyDescent="0.25"/>
    <row r="46" spans="1:5" ht="13.8" x14ac:dyDescent="0.25">
      <c r="A46" s="11"/>
    </row>
    <row r="56" ht="13.5" customHeight="1" x14ac:dyDescent="0.25"/>
    <row r="67" ht="38.25" customHeight="1" x14ac:dyDescent="0.25"/>
    <row r="84" ht="36" customHeight="1" x14ac:dyDescent="0.25"/>
  </sheetData>
  <sheetProtection algorithmName="SHA-512" hashValue="0sELd6C6WMl/cTjIWDaDaMzgmm4c+LY2ZwykOy+BrtpyT3LNaUArnSo78N+hqKeVkfhFZCdu0DdCnFfK/G1BVg==" saltValue="pLd27ze7OBYyEJFL5jIEQQ==" spinCount="100000" sheet="1" selectLockedCells="1"/>
  <phoneticPr fontId="2" type="noConversion"/>
  <pageMargins left="0.25" right="0.25" top="0.75" bottom="0.75" header="0.3" footer="0.3"/>
  <pageSetup paperSize="9" orientation="landscape" horizontalDpi="120" verticalDpi="144"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44"/>
  <sheetViews>
    <sheetView showGridLines="0" zoomScale="80" zoomScaleNormal="80" workbookViewId="0">
      <selection activeCell="C1" sqref="C1"/>
    </sheetView>
  </sheetViews>
  <sheetFormatPr defaultColWidth="9.109375" defaultRowHeight="13.8" x14ac:dyDescent="0.25"/>
  <cols>
    <col min="1" max="1" width="14.88671875" style="50" customWidth="1"/>
    <col min="2" max="2" width="19.109375" style="50" customWidth="1"/>
    <col min="3" max="3" width="26.5546875" style="61" customWidth="1"/>
    <col min="4" max="4" width="24.88671875" style="61" customWidth="1"/>
    <col min="5" max="5" width="8.6640625" style="61" customWidth="1"/>
    <col min="6" max="6" width="28.5546875" style="61" customWidth="1"/>
    <col min="7" max="7" width="14.109375" style="50" customWidth="1"/>
    <col min="8" max="8" width="28.44140625" style="50" customWidth="1"/>
    <col min="9" max="16384" width="9.109375" style="50"/>
  </cols>
  <sheetData>
    <row r="1" spans="1:8" ht="14.4" thickBot="1" x14ac:dyDescent="0.3">
      <c r="A1" s="48"/>
      <c r="B1" s="49" t="s">
        <v>90</v>
      </c>
      <c r="C1" s="196"/>
      <c r="D1" s="49" t="s">
        <v>40</v>
      </c>
      <c r="E1" s="280"/>
      <c r="F1" s="281"/>
      <c r="G1" s="282"/>
    </row>
    <row r="2" spans="1:8" s="54" customFormat="1" x14ac:dyDescent="0.25">
      <c r="A2" s="54" t="s">
        <v>141</v>
      </c>
      <c r="C2" s="55"/>
      <c r="D2" s="55"/>
      <c r="E2" s="52"/>
      <c r="F2" s="53"/>
      <c r="G2" s="53"/>
    </row>
    <row r="3" spans="1:8" x14ac:dyDescent="0.25">
      <c r="B3" s="49" t="s">
        <v>145</v>
      </c>
      <c r="C3" s="12"/>
      <c r="D3" s="217" t="s">
        <v>6</v>
      </c>
      <c r="E3" s="55"/>
      <c r="F3" s="300" t="s">
        <v>148</v>
      </c>
      <c r="G3" s="301"/>
      <c r="H3" s="213">
        <f>zahtevek!L6</f>
        <v>0</v>
      </c>
    </row>
    <row r="4" spans="1:8" x14ac:dyDescent="0.25">
      <c r="A4" s="56"/>
      <c r="B4" s="49" t="s">
        <v>41</v>
      </c>
      <c r="C4" s="12"/>
      <c r="D4" s="57" t="s">
        <v>58</v>
      </c>
      <c r="E4" s="12"/>
      <c r="F4" s="56" t="s">
        <v>25</v>
      </c>
    </row>
    <row r="5" spans="1:8" x14ac:dyDescent="0.25">
      <c r="A5" s="56"/>
      <c r="B5" s="49" t="s">
        <v>42</v>
      </c>
      <c r="C5" s="13"/>
      <c r="D5" s="58" t="s">
        <v>58</v>
      </c>
      <c r="E5" s="12"/>
      <c r="F5" s="56" t="s">
        <v>25</v>
      </c>
    </row>
    <row r="6" spans="1:8" s="54" customFormat="1" ht="14.4" thickBot="1" x14ac:dyDescent="0.3">
      <c r="A6" s="59"/>
      <c r="B6" s="51" t="s">
        <v>43</v>
      </c>
      <c r="C6" s="16"/>
      <c r="D6" s="51" t="s">
        <v>65</v>
      </c>
      <c r="E6" s="12"/>
      <c r="F6" s="51" t="s">
        <v>44</v>
      </c>
      <c r="G6" s="12"/>
    </row>
    <row r="7" spans="1:8" ht="14.4" thickBot="1" x14ac:dyDescent="0.3">
      <c r="A7" s="60"/>
      <c r="B7" s="60"/>
      <c r="F7" s="296" t="s">
        <v>135</v>
      </c>
      <c r="G7" s="297"/>
      <c r="H7" s="151"/>
    </row>
    <row r="8" spans="1:8" ht="14.4" thickBot="1" x14ac:dyDescent="0.3">
      <c r="B8" s="285" t="s">
        <v>3</v>
      </c>
      <c r="C8" s="286"/>
      <c r="D8" s="62"/>
      <c r="F8" s="296" t="s">
        <v>136</v>
      </c>
      <c r="G8" s="297"/>
      <c r="H8" s="151"/>
    </row>
    <row r="9" spans="1:8" s="63" customFormat="1" ht="31.5" customHeight="1" thickBot="1" x14ac:dyDescent="0.3">
      <c r="B9" s="64" t="s">
        <v>1</v>
      </c>
      <c r="C9" s="64" t="s">
        <v>2</v>
      </c>
      <c r="D9" s="283" t="s">
        <v>0</v>
      </c>
      <c r="E9" s="284"/>
      <c r="F9" s="292" t="s">
        <v>137</v>
      </c>
      <c r="G9" s="293"/>
      <c r="H9" s="95">
        <v>0.06</v>
      </c>
    </row>
    <row r="10" spans="1:8" s="65" customFormat="1" ht="27" customHeight="1" thickBot="1" x14ac:dyDescent="0.3">
      <c r="B10" s="29"/>
      <c r="C10" s="29"/>
      <c r="D10" s="287"/>
      <c r="E10" s="288"/>
      <c r="F10" s="294" t="s">
        <v>138</v>
      </c>
      <c r="G10" s="295"/>
      <c r="H10" s="184"/>
    </row>
    <row r="11" spans="1:8" ht="14.4" thickBot="1" x14ac:dyDescent="0.3">
      <c r="B11" s="66" t="s">
        <v>69</v>
      </c>
      <c r="C11" s="214"/>
      <c r="D11" s="289" t="s">
        <v>144</v>
      </c>
      <c r="E11" s="290"/>
      <c r="F11" s="291" t="s">
        <v>139</v>
      </c>
      <c r="G11" s="291"/>
      <c r="H11" s="186">
        <f>ROUND(H25*(H10/100)*0.0885,2)</f>
        <v>0</v>
      </c>
    </row>
    <row r="12" spans="1:8" ht="14.4" thickBot="1" x14ac:dyDescent="0.3">
      <c r="B12" s="67"/>
      <c r="C12" s="68"/>
      <c r="D12" s="298">
        <f>IF(C4=0,0,ROUND(D10/C4*C3,2))</f>
        <v>0</v>
      </c>
      <c r="E12" s="299"/>
      <c r="F12" s="292" t="s">
        <v>140</v>
      </c>
      <c r="G12" s="293"/>
      <c r="H12" s="185">
        <f>ROUND(H25*0.0885,2)</f>
        <v>0</v>
      </c>
    </row>
    <row r="13" spans="1:8" ht="15.75" customHeight="1" thickBot="1" x14ac:dyDescent="0.3">
      <c r="B13" s="65"/>
      <c r="C13" s="49" t="s">
        <v>45</v>
      </c>
      <c r="D13" s="30"/>
      <c r="E13" s="69" t="str">
        <f>IF(ISBLANK(D13),"",VLOOKUP(D13,šifrant!A:B,2,FALSE))</f>
        <v/>
      </c>
    </row>
    <row r="14" spans="1:8" ht="14.4" thickBot="1" x14ac:dyDescent="0.3">
      <c r="B14" s="65"/>
      <c r="C14" s="49" t="s">
        <v>46</v>
      </c>
      <c r="D14" s="23" t="str">
        <f>IF(OR(ISBLANK(C11),ISBLANK(D13)),"0",IF(C11="A",VLOOKUP(D13,šifrant!A:C,3,FALSE),VLOOKUP(D13,šifrant!A:D,4,FALSE)))</f>
        <v>0</v>
      </c>
      <c r="E14" s="70"/>
      <c r="F14" s="206" t="s">
        <v>130</v>
      </c>
      <c r="G14" s="278">
        <f>IF(UPPER(H8)="DA",0,IF(ISBLANK(H10),H12,H12-H11))</f>
        <v>0</v>
      </c>
      <c r="H14" s="279"/>
    </row>
    <row r="15" spans="1:8" ht="14.4" thickBot="1" x14ac:dyDescent="0.3">
      <c r="B15" s="65"/>
      <c r="C15" s="49" t="s">
        <v>47</v>
      </c>
      <c r="D15" s="5"/>
      <c r="E15" s="70"/>
      <c r="F15" s="211" t="s">
        <v>131</v>
      </c>
      <c r="G15" s="278">
        <f>IF(UPPER(H8)="DA",0,ROUND(H25*0.0656,2))</f>
        <v>0</v>
      </c>
      <c r="H15" s="302"/>
    </row>
    <row r="16" spans="1:8" ht="14.4" thickBot="1" x14ac:dyDescent="0.3">
      <c r="B16" s="65"/>
      <c r="C16" s="65"/>
      <c r="D16" s="71"/>
      <c r="E16" s="70"/>
      <c r="F16" s="51" t="s">
        <v>132</v>
      </c>
      <c r="G16" s="278">
        <f>IF(UPPER(H8)="DA",0,ROUND((H25*H9)/100,2))</f>
        <v>0</v>
      </c>
      <c r="H16" s="302"/>
    </row>
    <row r="17" spans="1:8" ht="14.4" thickBot="1" x14ac:dyDescent="0.3">
      <c r="A17" s="49" t="s">
        <v>48</v>
      </c>
      <c r="B17" s="12"/>
      <c r="C17" s="49" t="s">
        <v>49</v>
      </c>
      <c r="D17" s="17"/>
      <c r="E17" s="70"/>
      <c r="F17" s="51" t="s">
        <v>133</v>
      </c>
      <c r="G17" s="278">
        <f>IF(UPPER(H8)="DA",0,ROUND(H25*0.001,2))</f>
        <v>0</v>
      </c>
      <c r="H17" s="302"/>
    </row>
    <row r="18" spans="1:8" ht="14.4" thickBot="1" x14ac:dyDescent="0.3">
      <c r="B18" s="200"/>
      <c r="C18" s="201" t="s">
        <v>50</v>
      </c>
      <c r="D18" s="202"/>
      <c r="E18" s="70"/>
      <c r="F18" s="51" t="s">
        <v>134</v>
      </c>
      <c r="G18" s="278">
        <f>IF(UPPER(H8)="DA",0,ROUND(H25*0.0053,2))</f>
        <v>0</v>
      </c>
      <c r="H18" s="302"/>
    </row>
    <row r="19" spans="1:8" ht="14.4" thickBot="1" x14ac:dyDescent="0.3">
      <c r="B19" s="203"/>
      <c r="C19" s="201" t="s">
        <v>51</v>
      </c>
      <c r="D19" s="204"/>
      <c r="E19" s="50"/>
    </row>
    <row r="20" spans="1:8" ht="14.4" thickBot="1" x14ac:dyDescent="0.3">
      <c r="B20" s="65"/>
      <c r="C20" s="65"/>
      <c r="D20" s="72"/>
      <c r="E20" s="55"/>
      <c r="F20" s="56"/>
      <c r="G20" s="49" t="s">
        <v>52</v>
      </c>
      <c r="H20" s="20">
        <f>IF(D19=0,0,ROUND(D18/D19,2))</f>
        <v>0</v>
      </c>
    </row>
    <row r="21" spans="1:8" ht="14.4" thickBot="1" x14ac:dyDescent="0.3">
      <c r="B21" s="309" t="s">
        <v>143</v>
      </c>
      <c r="C21" s="310"/>
      <c r="D21" s="189"/>
      <c r="E21" s="198"/>
      <c r="F21" s="200"/>
      <c r="G21" s="201" t="s">
        <v>119</v>
      </c>
      <c r="H21" s="205">
        <f>ROUND(H20*D15*D14/100,2)</f>
        <v>0</v>
      </c>
    </row>
    <row r="22" spans="1:8" ht="14.4" thickBot="1" x14ac:dyDescent="0.3">
      <c r="B22" s="310"/>
      <c r="C22" s="310"/>
      <c r="F22" s="315" t="s">
        <v>165</v>
      </c>
      <c r="G22" s="313"/>
      <c r="H22" s="199">
        <f>ROUND(+MIN(H21*D12,D21*D12,D27*D12),2)</f>
        <v>0</v>
      </c>
    </row>
    <row r="23" spans="1:8" ht="14.4" thickBot="1" x14ac:dyDescent="0.3">
      <c r="B23" s="190"/>
      <c r="C23" s="191" t="s">
        <v>162</v>
      </c>
      <c r="D23" s="216">
        <f>ROUND(D24*D12,2)</f>
        <v>0</v>
      </c>
      <c r="E23" s="192"/>
    </row>
    <row r="24" spans="1:8" ht="17.399999999999999" customHeight="1" thickBot="1" x14ac:dyDescent="0.3">
      <c r="B24" s="215"/>
      <c r="C24" s="191" t="s">
        <v>155</v>
      </c>
      <c r="D24" s="229">
        <f>IF(H3=0,0,ROUND((šifrant!A23/H3),6))</f>
        <v>0</v>
      </c>
      <c r="E24" s="50"/>
    </row>
    <row r="25" spans="1:8" ht="17.399999999999999" customHeight="1" thickBot="1" x14ac:dyDescent="0.3">
      <c r="B25" s="215"/>
      <c r="C25" s="191"/>
      <c r="D25" s="220"/>
      <c r="E25" s="50"/>
      <c r="F25" s="193"/>
      <c r="G25" s="194" t="s">
        <v>120</v>
      </c>
      <c r="H25" s="195">
        <f>IF(H22=0,0,MAX(H22,D23))</f>
        <v>0</v>
      </c>
    </row>
    <row r="26" spans="1:8" ht="17.399999999999999" customHeight="1" thickBot="1" x14ac:dyDescent="0.3">
      <c r="A26" s="311" t="s">
        <v>161</v>
      </c>
      <c r="B26" s="312"/>
      <c r="C26" s="313"/>
      <c r="D26" s="227">
        <f>ROUND(D27*D12,2)</f>
        <v>0</v>
      </c>
      <c r="F26" s="56"/>
      <c r="G26" s="49"/>
      <c r="H26" s="226"/>
    </row>
    <row r="27" spans="1:8" ht="17.399999999999999" customHeight="1" thickBot="1" x14ac:dyDescent="0.3">
      <c r="A27" s="311" t="s">
        <v>164</v>
      </c>
      <c r="B27" s="311"/>
      <c r="C27" s="314"/>
      <c r="D27" s="228">
        <f>IF(H3=0,0,ROUND((šifrant!A26/H3),6))</f>
        <v>0</v>
      </c>
      <c r="F27" s="56"/>
      <c r="G27" s="49"/>
      <c r="H27" s="226"/>
    </row>
    <row r="28" spans="1:8" ht="17.399999999999999" customHeight="1" thickBot="1" x14ac:dyDescent="0.3">
      <c r="B28" s="215"/>
      <c r="C28" s="191"/>
      <c r="D28" s="220"/>
      <c r="E28" s="50"/>
      <c r="F28" s="56"/>
      <c r="G28" s="49" t="s">
        <v>53</v>
      </c>
      <c r="H28" s="20">
        <f>G14+G15+G16+G17+G18</f>
        <v>0</v>
      </c>
    </row>
    <row r="29" spans="1:8" ht="18" customHeight="1" thickBot="1" x14ac:dyDescent="0.3">
      <c r="F29" s="65"/>
      <c r="G29" s="73" t="s">
        <v>55</v>
      </c>
      <c r="H29" s="21">
        <f>ROUND(H25+H28,2)</f>
        <v>0</v>
      </c>
    </row>
    <row r="30" spans="1:8" ht="18.600000000000001" customHeight="1" thickBot="1" x14ac:dyDescent="0.3">
      <c r="A30" s="257" t="s">
        <v>121</v>
      </c>
      <c r="B30" s="258"/>
      <c r="C30" s="258"/>
      <c r="D30" s="258"/>
      <c r="E30" s="56"/>
      <c r="G30" s="49" t="s">
        <v>93</v>
      </c>
      <c r="H30" s="15"/>
    </row>
    <row r="31" spans="1:8" ht="14.4" thickBot="1" x14ac:dyDescent="0.3">
      <c r="A31" s="259" t="s">
        <v>122</v>
      </c>
      <c r="B31" s="260"/>
      <c r="C31" s="260"/>
      <c r="D31" s="261">
        <f>H21</f>
        <v>0</v>
      </c>
      <c r="F31" s="74"/>
      <c r="G31" s="73" t="s">
        <v>54</v>
      </c>
      <c r="H31" s="22">
        <f>H29+H30</f>
        <v>0</v>
      </c>
    </row>
    <row r="32" spans="1:8" ht="12" customHeight="1" x14ac:dyDescent="0.25">
      <c r="A32" s="260"/>
      <c r="B32" s="260"/>
      <c r="C32" s="260"/>
      <c r="D32" s="262"/>
      <c r="F32" s="74"/>
      <c r="G32" s="73"/>
      <c r="H32" s="197"/>
    </row>
    <row r="33" spans="1:9" ht="13.95" customHeight="1" x14ac:dyDescent="0.25">
      <c r="A33" s="303" t="s">
        <v>125</v>
      </c>
      <c r="B33" s="303"/>
      <c r="C33" s="303"/>
      <c r="D33" s="304">
        <f>ROUND(D21,2)</f>
        <v>0</v>
      </c>
      <c r="E33" s="50"/>
    </row>
    <row r="34" spans="1:9" ht="12.6" customHeight="1" x14ac:dyDescent="0.25">
      <c r="A34" s="303"/>
      <c r="B34" s="303"/>
      <c r="C34" s="303"/>
      <c r="D34" s="305"/>
      <c r="E34" s="50"/>
      <c r="F34" s="306" t="s">
        <v>129</v>
      </c>
      <c r="G34" s="307"/>
      <c r="H34" s="308"/>
    </row>
    <row r="35" spans="1:9" ht="15" customHeight="1" x14ac:dyDescent="0.25">
      <c r="A35" s="264" t="s">
        <v>163</v>
      </c>
      <c r="B35" s="265"/>
      <c r="C35" s="265"/>
      <c r="D35" s="266">
        <f xml:space="preserve"> ROUND(D24,2)</f>
        <v>0</v>
      </c>
      <c r="E35" s="50"/>
      <c r="F35" s="255" t="s">
        <v>124</v>
      </c>
      <c r="G35" s="256"/>
      <c r="H35" s="255" t="s">
        <v>128</v>
      </c>
    </row>
    <row r="36" spans="1:9" ht="20.25" customHeight="1" x14ac:dyDescent="0.25">
      <c r="A36" s="265"/>
      <c r="B36" s="265"/>
      <c r="C36" s="265"/>
      <c r="D36" s="267"/>
      <c r="F36" s="263"/>
      <c r="G36" s="263"/>
      <c r="H36" s="256"/>
    </row>
    <row r="37" spans="1:9" ht="24.75" customHeight="1" x14ac:dyDescent="0.25">
      <c r="A37" s="274" t="s">
        <v>169</v>
      </c>
      <c r="B37" s="275"/>
      <c r="C37" s="275"/>
      <c r="D37" s="230">
        <f xml:space="preserve"> ROUND(D27,2)</f>
        <v>0</v>
      </c>
      <c r="F37" s="276" t="s">
        <v>123</v>
      </c>
      <c r="G37" s="277"/>
      <c r="H37" s="221" t="s">
        <v>127</v>
      </c>
    </row>
    <row r="38" spans="1:9" ht="16.95" customHeight="1" x14ac:dyDescent="0.25">
      <c r="A38" s="209"/>
      <c r="B38" s="210"/>
      <c r="C38" s="207"/>
      <c r="F38" s="252" t="s">
        <v>154</v>
      </c>
      <c r="G38" s="252"/>
      <c r="H38" s="252" t="s">
        <v>156</v>
      </c>
    </row>
    <row r="39" spans="1:9" ht="7.95" customHeight="1" x14ac:dyDescent="0.25">
      <c r="A39" s="268" t="s">
        <v>126</v>
      </c>
      <c r="B39" s="253"/>
      <c r="E39" s="207"/>
      <c r="F39" s="252"/>
      <c r="G39" s="252"/>
      <c r="H39" s="252"/>
      <c r="I39" s="208"/>
    </row>
    <row r="40" spans="1:9" ht="28.2" customHeight="1" thickBot="1" x14ac:dyDescent="0.3">
      <c r="A40" s="269"/>
      <c r="B40" s="254"/>
      <c r="C40" s="270" t="s">
        <v>142</v>
      </c>
      <c r="D40" s="219"/>
      <c r="E40" s="219"/>
      <c r="F40" s="272" t="s">
        <v>166</v>
      </c>
      <c r="G40" s="273"/>
      <c r="H40" s="231" t="s">
        <v>156</v>
      </c>
    </row>
    <row r="41" spans="1:9" ht="71.400000000000006" customHeight="1" x14ac:dyDescent="0.25">
      <c r="A41" s="269"/>
      <c r="B41" s="254"/>
      <c r="C41" s="271"/>
      <c r="D41" s="243" t="s">
        <v>168</v>
      </c>
      <c r="E41" s="244"/>
      <c r="F41" s="244"/>
      <c r="G41" s="244"/>
      <c r="H41" s="245"/>
    </row>
    <row r="42" spans="1:9" x14ac:dyDescent="0.25">
      <c r="B42" s="61"/>
      <c r="D42" s="246"/>
      <c r="E42" s="247"/>
      <c r="F42" s="247"/>
      <c r="G42" s="247"/>
      <c r="H42" s="248"/>
    </row>
    <row r="43" spans="1:9" x14ac:dyDescent="0.25">
      <c r="A43" s="75" t="s">
        <v>63</v>
      </c>
      <c r="B43" s="14"/>
      <c r="D43" s="246"/>
      <c r="E43" s="247"/>
      <c r="F43" s="247"/>
      <c r="G43" s="247"/>
      <c r="H43" s="248"/>
    </row>
    <row r="44" spans="1:9" ht="78.75" customHeight="1" thickBot="1" x14ac:dyDescent="0.3">
      <c r="D44" s="249"/>
      <c r="E44" s="250"/>
      <c r="F44" s="250"/>
      <c r="G44" s="250"/>
      <c r="H44" s="251"/>
    </row>
  </sheetData>
  <sheetProtection algorithmName="SHA-512" hashValue="GY13hcHH/iAWNyNAddnbKc1O77w5YIstBtdTTaZpKzAhr0LqU2jyba0u6d4edxC9weXsu6uoJRRnnhvXytAb8g==" saltValue="FbdqMrP/ikubrPO3rJoCLA==" spinCount="100000" sheet="1" selectLockedCells="1"/>
  <mergeCells count="41">
    <mergeCell ref="F3:G3"/>
    <mergeCell ref="D12:E12"/>
    <mergeCell ref="G17:H17"/>
    <mergeCell ref="A30:D30"/>
    <mergeCell ref="E1:G1"/>
    <mergeCell ref="B8:C8"/>
    <mergeCell ref="D9:E9"/>
    <mergeCell ref="D10:E10"/>
    <mergeCell ref="G16:H16"/>
    <mergeCell ref="D11:E11"/>
    <mergeCell ref="F9:G9"/>
    <mergeCell ref="F10:G10"/>
    <mergeCell ref="F11:G11"/>
    <mergeCell ref="F12:G12"/>
    <mergeCell ref="F7:G7"/>
    <mergeCell ref="F8:G8"/>
    <mergeCell ref="G14:H14"/>
    <mergeCell ref="G15:H15"/>
    <mergeCell ref="G18:H18"/>
    <mergeCell ref="A31:C32"/>
    <mergeCell ref="D31:D32"/>
    <mergeCell ref="B21:C22"/>
    <mergeCell ref="F22:G22"/>
    <mergeCell ref="A26:C26"/>
    <mergeCell ref="A27:C27"/>
    <mergeCell ref="A33:C34"/>
    <mergeCell ref="D33:D34"/>
    <mergeCell ref="F34:H34"/>
    <mergeCell ref="A35:C36"/>
    <mergeCell ref="D35:D36"/>
    <mergeCell ref="F35:G36"/>
    <mergeCell ref="H35:H36"/>
    <mergeCell ref="A37:C37"/>
    <mergeCell ref="F37:G37"/>
    <mergeCell ref="F38:G39"/>
    <mergeCell ref="H38:H39"/>
    <mergeCell ref="A39:A41"/>
    <mergeCell ref="B39:B41"/>
    <mergeCell ref="C40:C41"/>
    <mergeCell ref="F40:G40"/>
    <mergeCell ref="D41:H44"/>
  </mergeCells>
  <phoneticPr fontId="2" type="noConversion"/>
  <dataValidations count="3">
    <dataValidation type="list" allowBlank="1" showInputMessage="1" showErrorMessage="1" sqref="H10" xr:uid="{449070DD-49A1-4859-87DC-98F365C8557E}">
      <formula1>"30,50"</formula1>
    </dataValidation>
    <dataValidation type="list" allowBlank="1" showInputMessage="1" showErrorMessage="1" sqref="C11" xr:uid="{61D684CC-461B-4C06-B890-EFF30D4802E2}">
      <formula1>"A,B"</formula1>
    </dataValidation>
    <dataValidation type="list" showInputMessage="1" showErrorMessage="1" sqref="H7:H8" xr:uid="{61B75BB1-1A31-4FBD-9327-0A3E4535BE94}">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3C3E9B3-E947-4358-9B94-A7930AA9AD30}">
          <x14:formula1>
            <xm:f>'skriti šifrant'!$A$1:$A$3</xm:f>
          </x14:formula1>
          <xm:sqref>H9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I44"/>
  <sheetViews>
    <sheetView showGridLines="0" zoomScale="80" zoomScaleNormal="80" workbookViewId="0">
      <selection activeCell="C1" sqref="C1"/>
    </sheetView>
  </sheetViews>
  <sheetFormatPr defaultColWidth="9.109375" defaultRowHeight="13.8" x14ac:dyDescent="0.25"/>
  <cols>
    <col min="1" max="1" width="14.88671875" style="50" customWidth="1"/>
    <col min="2" max="2" width="19.109375" style="50" customWidth="1"/>
    <col min="3" max="3" width="26.5546875" style="61" customWidth="1"/>
    <col min="4" max="4" width="24.88671875" style="61" customWidth="1"/>
    <col min="5" max="5" width="8.6640625" style="61" customWidth="1"/>
    <col min="6" max="6" width="28.5546875" style="61" customWidth="1"/>
    <col min="7" max="7" width="14.109375" style="50" customWidth="1"/>
    <col min="8" max="8" width="28.44140625" style="50" customWidth="1"/>
    <col min="9" max="16384" width="9.109375" style="50"/>
  </cols>
  <sheetData>
    <row r="1" spans="1:8" ht="14.4" thickBot="1" x14ac:dyDescent="0.3">
      <c r="A1" s="48"/>
      <c r="B1" s="49" t="s">
        <v>90</v>
      </c>
      <c r="C1" s="196"/>
      <c r="D1" s="49" t="s">
        <v>40</v>
      </c>
      <c r="E1" s="280"/>
      <c r="F1" s="281"/>
      <c r="G1" s="282"/>
    </row>
    <row r="2" spans="1:8" s="54" customFormat="1" x14ac:dyDescent="0.25">
      <c r="A2" s="54" t="s">
        <v>141</v>
      </c>
      <c r="C2" s="55"/>
      <c r="D2" s="55"/>
      <c r="E2" s="52"/>
      <c r="F2" s="53"/>
      <c r="G2" s="53"/>
    </row>
    <row r="3" spans="1:8" x14ac:dyDescent="0.25">
      <c r="B3" s="49" t="s">
        <v>145</v>
      </c>
      <c r="C3" s="12"/>
      <c r="D3" s="217" t="s">
        <v>6</v>
      </c>
      <c r="E3" s="55"/>
      <c r="F3" s="300" t="s">
        <v>148</v>
      </c>
      <c r="G3" s="301"/>
      <c r="H3" s="213">
        <f>zahtevek!L6</f>
        <v>0</v>
      </c>
    </row>
    <row r="4" spans="1:8" x14ac:dyDescent="0.25">
      <c r="A4" s="56"/>
      <c r="B4" s="49" t="s">
        <v>41</v>
      </c>
      <c r="C4" s="12"/>
      <c r="D4" s="57" t="s">
        <v>58</v>
      </c>
      <c r="E4" s="12"/>
      <c r="F4" s="56" t="s">
        <v>25</v>
      </c>
    </row>
    <row r="5" spans="1:8" x14ac:dyDescent="0.25">
      <c r="A5" s="56"/>
      <c r="B5" s="49" t="s">
        <v>42</v>
      </c>
      <c r="C5" s="13"/>
      <c r="D5" s="58" t="s">
        <v>58</v>
      </c>
      <c r="E5" s="12"/>
      <c r="F5" s="56" t="s">
        <v>25</v>
      </c>
    </row>
    <row r="6" spans="1:8" s="54" customFormat="1" ht="14.4" thickBot="1" x14ac:dyDescent="0.3">
      <c r="A6" s="59"/>
      <c r="B6" s="51" t="s">
        <v>43</v>
      </c>
      <c r="C6" s="16"/>
      <c r="D6" s="51" t="s">
        <v>65</v>
      </c>
      <c r="E6" s="12"/>
      <c r="F6" s="51" t="s">
        <v>44</v>
      </c>
      <c r="G6" s="12"/>
    </row>
    <row r="7" spans="1:8" ht="14.4" thickBot="1" x14ac:dyDescent="0.3">
      <c r="A7" s="60"/>
      <c r="B7" s="60"/>
      <c r="F7" s="296" t="s">
        <v>135</v>
      </c>
      <c r="G7" s="297"/>
      <c r="H7" s="151"/>
    </row>
    <row r="8" spans="1:8" ht="14.4" thickBot="1" x14ac:dyDescent="0.3">
      <c r="B8" s="285" t="s">
        <v>3</v>
      </c>
      <c r="C8" s="286"/>
      <c r="D8" s="62"/>
      <c r="F8" s="296" t="s">
        <v>136</v>
      </c>
      <c r="G8" s="297"/>
      <c r="H8" s="151"/>
    </row>
    <row r="9" spans="1:8" s="63" customFormat="1" ht="31.5" customHeight="1" thickBot="1" x14ac:dyDescent="0.3">
      <c r="B9" s="64" t="s">
        <v>1</v>
      </c>
      <c r="C9" s="64" t="s">
        <v>2</v>
      </c>
      <c r="D9" s="283" t="s">
        <v>0</v>
      </c>
      <c r="E9" s="284"/>
      <c r="F9" s="292" t="s">
        <v>137</v>
      </c>
      <c r="G9" s="293"/>
      <c r="H9" s="95">
        <v>0.06</v>
      </c>
    </row>
    <row r="10" spans="1:8" s="65" customFormat="1" ht="27" customHeight="1" thickBot="1" x14ac:dyDescent="0.3">
      <c r="B10" s="29"/>
      <c r="C10" s="29"/>
      <c r="D10" s="287"/>
      <c r="E10" s="288"/>
      <c r="F10" s="294" t="s">
        <v>138</v>
      </c>
      <c r="G10" s="295"/>
      <c r="H10" s="184"/>
    </row>
    <row r="11" spans="1:8" ht="14.4" thickBot="1" x14ac:dyDescent="0.3">
      <c r="B11" s="66" t="s">
        <v>69</v>
      </c>
      <c r="C11" s="214"/>
      <c r="D11" s="289" t="s">
        <v>144</v>
      </c>
      <c r="E11" s="290"/>
      <c r="F11" s="291" t="s">
        <v>139</v>
      </c>
      <c r="G11" s="291"/>
      <c r="H11" s="186">
        <f>ROUND(H25*(H10/100)*0.0885,2)</f>
        <v>0</v>
      </c>
    </row>
    <row r="12" spans="1:8" ht="14.4" thickBot="1" x14ac:dyDescent="0.3">
      <c r="B12" s="67"/>
      <c r="C12" s="68"/>
      <c r="D12" s="298">
        <f>IF(C4=0,0,ROUND(D10/C4*C3,2))</f>
        <v>0</v>
      </c>
      <c r="E12" s="299"/>
      <c r="F12" s="292" t="s">
        <v>140</v>
      </c>
      <c r="G12" s="293"/>
      <c r="H12" s="185">
        <f>ROUND(H25*0.0885,2)</f>
        <v>0</v>
      </c>
    </row>
    <row r="13" spans="1:8" ht="15.75" customHeight="1" thickBot="1" x14ac:dyDescent="0.3">
      <c r="B13" s="65"/>
      <c r="C13" s="49" t="s">
        <v>45</v>
      </c>
      <c r="D13" s="30"/>
      <c r="E13" s="69" t="str">
        <f>IF(ISBLANK(D13),"",VLOOKUP(D13,šifrant!A:B,2,FALSE))</f>
        <v/>
      </c>
    </row>
    <row r="14" spans="1:8" ht="14.4" thickBot="1" x14ac:dyDescent="0.3">
      <c r="B14" s="65"/>
      <c r="C14" s="49" t="s">
        <v>46</v>
      </c>
      <c r="D14" s="23" t="str">
        <f>IF(OR(ISBLANK(C11),ISBLANK(D13)),"0",IF(C11="A",VLOOKUP(D13,šifrant!A:C,3,FALSE),VLOOKUP(D13,šifrant!A:D,4,FALSE)))</f>
        <v>0</v>
      </c>
      <c r="E14" s="70"/>
      <c r="F14" s="206" t="s">
        <v>130</v>
      </c>
      <c r="G14" s="278">
        <f>IF(UPPER(H8)="DA",0,IF(ISBLANK(H10),H12,H12-H11))</f>
        <v>0</v>
      </c>
      <c r="H14" s="279"/>
    </row>
    <row r="15" spans="1:8" ht="14.4" thickBot="1" x14ac:dyDescent="0.3">
      <c r="B15" s="65"/>
      <c r="C15" s="49" t="s">
        <v>47</v>
      </c>
      <c r="D15" s="5"/>
      <c r="E15" s="70"/>
      <c r="F15" s="211" t="s">
        <v>131</v>
      </c>
      <c r="G15" s="278">
        <f>IF(UPPER(H8)="DA",0,ROUND(H25*0.0656,2))</f>
        <v>0</v>
      </c>
      <c r="H15" s="302"/>
    </row>
    <row r="16" spans="1:8" ht="14.4" thickBot="1" x14ac:dyDescent="0.3">
      <c r="B16" s="65"/>
      <c r="C16" s="65"/>
      <c r="D16" s="71"/>
      <c r="E16" s="70"/>
      <c r="F16" s="51" t="s">
        <v>132</v>
      </c>
      <c r="G16" s="278">
        <f>IF(UPPER(H8)="DA",0,ROUND((H25*H9)/100,2))</f>
        <v>0</v>
      </c>
      <c r="H16" s="302"/>
    </row>
    <row r="17" spans="1:8" ht="14.4" thickBot="1" x14ac:dyDescent="0.3">
      <c r="A17" s="49" t="s">
        <v>48</v>
      </c>
      <c r="B17" s="12"/>
      <c r="C17" s="49" t="s">
        <v>49</v>
      </c>
      <c r="D17" s="17"/>
      <c r="E17" s="70"/>
      <c r="F17" s="51" t="s">
        <v>133</v>
      </c>
      <c r="G17" s="278">
        <f>IF(UPPER(H8)="DA",0,ROUND(H25*0.001,2))</f>
        <v>0</v>
      </c>
      <c r="H17" s="302"/>
    </row>
    <row r="18" spans="1:8" ht="14.4" thickBot="1" x14ac:dyDescent="0.3">
      <c r="B18" s="200"/>
      <c r="C18" s="201" t="s">
        <v>50</v>
      </c>
      <c r="D18" s="202"/>
      <c r="E18" s="70"/>
      <c r="F18" s="51" t="s">
        <v>134</v>
      </c>
      <c r="G18" s="278">
        <f>IF(UPPER(H8)="DA",0,ROUND(H25*0.0053,2))</f>
        <v>0</v>
      </c>
      <c r="H18" s="302"/>
    </row>
    <row r="19" spans="1:8" ht="14.4" thickBot="1" x14ac:dyDescent="0.3">
      <c r="B19" s="203"/>
      <c r="C19" s="201" t="s">
        <v>51</v>
      </c>
      <c r="D19" s="204"/>
      <c r="E19" s="50"/>
    </row>
    <row r="20" spans="1:8" ht="14.4" thickBot="1" x14ac:dyDescent="0.3">
      <c r="B20" s="65"/>
      <c r="C20" s="65"/>
      <c r="D20" s="72"/>
      <c r="E20" s="55"/>
      <c r="F20" s="56"/>
      <c r="G20" s="49" t="s">
        <v>52</v>
      </c>
      <c r="H20" s="20">
        <f>IF(D19=0,0,ROUND(D18/D19,2))</f>
        <v>0</v>
      </c>
    </row>
    <row r="21" spans="1:8" ht="14.4" thickBot="1" x14ac:dyDescent="0.3">
      <c r="B21" s="309" t="s">
        <v>143</v>
      </c>
      <c r="C21" s="310"/>
      <c r="D21" s="189"/>
      <c r="E21" s="198"/>
      <c r="F21" s="200"/>
      <c r="G21" s="201" t="s">
        <v>119</v>
      </c>
      <c r="H21" s="205">
        <f>ROUND(H20*D15*D14/100,2)</f>
        <v>0</v>
      </c>
    </row>
    <row r="22" spans="1:8" ht="14.4" thickBot="1" x14ac:dyDescent="0.3">
      <c r="B22" s="310"/>
      <c r="C22" s="310"/>
      <c r="F22" s="315" t="s">
        <v>165</v>
      </c>
      <c r="G22" s="313"/>
      <c r="H22" s="199">
        <f>ROUND(+MIN(H21*D12,D21*D12,D27*D12),2)</f>
        <v>0</v>
      </c>
    </row>
    <row r="23" spans="1:8" ht="14.4" thickBot="1" x14ac:dyDescent="0.3">
      <c r="B23" s="190"/>
      <c r="C23" s="191" t="s">
        <v>162</v>
      </c>
      <c r="D23" s="216">
        <f>ROUND(D24*D12,2)</f>
        <v>0</v>
      </c>
      <c r="E23" s="192"/>
    </row>
    <row r="24" spans="1:8" ht="17.399999999999999" customHeight="1" thickBot="1" x14ac:dyDescent="0.3">
      <c r="B24" s="215"/>
      <c r="C24" s="191" t="s">
        <v>155</v>
      </c>
      <c r="D24" s="229">
        <f>IF(H3=0,0,ROUND((šifrant!A23/H3),6))</f>
        <v>0</v>
      </c>
      <c r="E24" s="50"/>
    </row>
    <row r="25" spans="1:8" ht="17.399999999999999" customHeight="1" thickBot="1" x14ac:dyDescent="0.3">
      <c r="B25" s="215"/>
      <c r="C25" s="191"/>
      <c r="D25" s="220"/>
      <c r="E25" s="50"/>
      <c r="F25" s="193"/>
      <c r="G25" s="194" t="s">
        <v>120</v>
      </c>
      <c r="H25" s="195">
        <f>IF(H22=0,0,MAX(H22,D23))</f>
        <v>0</v>
      </c>
    </row>
    <row r="26" spans="1:8" ht="17.399999999999999" customHeight="1" thickBot="1" x14ac:dyDescent="0.3">
      <c r="A26" s="311" t="s">
        <v>161</v>
      </c>
      <c r="B26" s="312"/>
      <c r="C26" s="313"/>
      <c r="D26" s="227">
        <f>ROUND(D27*D12,2)</f>
        <v>0</v>
      </c>
      <c r="F26" s="56"/>
      <c r="G26" s="49"/>
      <c r="H26" s="226"/>
    </row>
    <row r="27" spans="1:8" ht="17.399999999999999" customHeight="1" thickBot="1" x14ac:dyDescent="0.3">
      <c r="A27" s="311" t="s">
        <v>164</v>
      </c>
      <c r="B27" s="311"/>
      <c r="C27" s="314"/>
      <c r="D27" s="228">
        <f>IF(H3=0,0,ROUND((šifrant!A26/H3),6))</f>
        <v>0</v>
      </c>
      <c r="F27" s="56"/>
      <c r="G27" s="49"/>
      <c r="H27" s="226"/>
    </row>
    <row r="28" spans="1:8" ht="17.399999999999999" customHeight="1" thickBot="1" x14ac:dyDescent="0.3">
      <c r="B28" s="215"/>
      <c r="C28" s="191"/>
      <c r="D28" s="220"/>
      <c r="E28" s="50"/>
      <c r="F28" s="56"/>
      <c r="G28" s="49" t="s">
        <v>53</v>
      </c>
      <c r="H28" s="20">
        <f>G14+G15+G16+G17+G18</f>
        <v>0</v>
      </c>
    </row>
    <row r="29" spans="1:8" ht="18" customHeight="1" thickBot="1" x14ac:dyDescent="0.3">
      <c r="F29" s="65"/>
      <c r="G29" s="73" t="s">
        <v>55</v>
      </c>
      <c r="H29" s="21">
        <f>ROUND(H25+H28,2)</f>
        <v>0</v>
      </c>
    </row>
    <row r="30" spans="1:8" ht="18.600000000000001" customHeight="1" thickBot="1" x14ac:dyDescent="0.3">
      <c r="A30" s="257" t="s">
        <v>121</v>
      </c>
      <c r="B30" s="258"/>
      <c r="C30" s="258"/>
      <c r="D30" s="258"/>
      <c r="E30" s="56"/>
      <c r="G30" s="49" t="s">
        <v>93</v>
      </c>
      <c r="H30" s="15"/>
    </row>
    <row r="31" spans="1:8" ht="14.4" thickBot="1" x14ac:dyDescent="0.3">
      <c r="A31" s="259" t="s">
        <v>122</v>
      </c>
      <c r="B31" s="260"/>
      <c r="C31" s="260"/>
      <c r="D31" s="261">
        <f>H21</f>
        <v>0</v>
      </c>
      <c r="F31" s="74"/>
      <c r="G31" s="73" t="s">
        <v>54</v>
      </c>
      <c r="H31" s="22">
        <f>H29+H30</f>
        <v>0</v>
      </c>
    </row>
    <row r="32" spans="1:8" ht="12" customHeight="1" x14ac:dyDescent="0.25">
      <c r="A32" s="260"/>
      <c r="B32" s="260"/>
      <c r="C32" s="260"/>
      <c r="D32" s="262"/>
      <c r="F32" s="74"/>
      <c r="G32" s="73"/>
      <c r="H32" s="197"/>
    </row>
    <row r="33" spans="1:9" ht="13.95" customHeight="1" x14ac:dyDescent="0.25">
      <c r="A33" s="303" t="s">
        <v>125</v>
      </c>
      <c r="B33" s="303"/>
      <c r="C33" s="303"/>
      <c r="D33" s="304">
        <f>ROUND(D21,2)</f>
        <v>0</v>
      </c>
      <c r="E33" s="50"/>
    </row>
    <row r="34" spans="1:9" ht="12.6" customHeight="1" x14ac:dyDescent="0.25">
      <c r="A34" s="303"/>
      <c r="B34" s="303"/>
      <c r="C34" s="303"/>
      <c r="D34" s="305"/>
      <c r="E34" s="50"/>
      <c r="F34" s="306" t="s">
        <v>129</v>
      </c>
      <c r="G34" s="307"/>
      <c r="H34" s="308"/>
    </row>
    <row r="35" spans="1:9" ht="15" customHeight="1" x14ac:dyDescent="0.25">
      <c r="A35" s="264" t="s">
        <v>163</v>
      </c>
      <c r="B35" s="265"/>
      <c r="C35" s="265"/>
      <c r="D35" s="266">
        <f xml:space="preserve"> ROUND(D24,2)</f>
        <v>0</v>
      </c>
      <c r="E35" s="50"/>
      <c r="F35" s="255" t="s">
        <v>124</v>
      </c>
      <c r="G35" s="256"/>
      <c r="H35" s="255" t="s">
        <v>128</v>
      </c>
    </row>
    <row r="36" spans="1:9" ht="20.25" customHeight="1" x14ac:dyDescent="0.25">
      <c r="A36" s="265"/>
      <c r="B36" s="265"/>
      <c r="C36" s="265"/>
      <c r="D36" s="267"/>
      <c r="F36" s="263"/>
      <c r="G36" s="263"/>
      <c r="H36" s="256"/>
    </row>
    <row r="37" spans="1:9" ht="24.75" customHeight="1" x14ac:dyDescent="0.25">
      <c r="A37" s="274" t="s">
        <v>169</v>
      </c>
      <c r="B37" s="275"/>
      <c r="C37" s="275"/>
      <c r="D37" s="230">
        <f xml:space="preserve"> ROUND(D27,2)</f>
        <v>0</v>
      </c>
      <c r="F37" s="276" t="s">
        <v>123</v>
      </c>
      <c r="G37" s="277"/>
      <c r="H37" s="221" t="s">
        <v>127</v>
      </c>
    </row>
    <row r="38" spans="1:9" ht="16.95" customHeight="1" x14ac:dyDescent="0.25">
      <c r="A38" s="209"/>
      <c r="B38" s="210"/>
      <c r="C38" s="207"/>
      <c r="F38" s="252" t="s">
        <v>154</v>
      </c>
      <c r="G38" s="252"/>
      <c r="H38" s="252" t="s">
        <v>156</v>
      </c>
    </row>
    <row r="39" spans="1:9" ht="7.95" customHeight="1" x14ac:dyDescent="0.25">
      <c r="A39" s="268" t="s">
        <v>126</v>
      </c>
      <c r="B39" s="253"/>
      <c r="E39" s="207"/>
      <c r="F39" s="252"/>
      <c r="G39" s="252"/>
      <c r="H39" s="252"/>
      <c r="I39" s="208"/>
    </row>
    <row r="40" spans="1:9" ht="28.2" customHeight="1" thickBot="1" x14ac:dyDescent="0.3">
      <c r="A40" s="269"/>
      <c r="B40" s="254"/>
      <c r="C40" s="270" t="s">
        <v>142</v>
      </c>
      <c r="D40" s="219"/>
      <c r="E40" s="219"/>
      <c r="F40" s="272" t="s">
        <v>166</v>
      </c>
      <c r="G40" s="273"/>
      <c r="H40" s="231" t="s">
        <v>156</v>
      </c>
    </row>
    <row r="41" spans="1:9" ht="71.400000000000006" customHeight="1" x14ac:dyDescent="0.25">
      <c r="A41" s="269"/>
      <c r="B41" s="254"/>
      <c r="C41" s="271"/>
      <c r="D41" s="243" t="s">
        <v>168</v>
      </c>
      <c r="E41" s="244"/>
      <c r="F41" s="244"/>
      <c r="G41" s="244"/>
      <c r="H41" s="245"/>
    </row>
    <row r="42" spans="1:9" x14ac:dyDescent="0.25">
      <c r="B42" s="61"/>
      <c r="D42" s="246"/>
      <c r="E42" s="247"/>
      <c r="F42" s="247"/>
      <c r="G42" s="247"/>
      <c r="H42" s="248"/>
    </row>
    <row r="43" spans="1:9" x14ac:dyDescent="0.25">
      <c r="A43" s="75" t="s">
        <v>63</v>
      </c>
      <c r="B43" s="14"/>
      <c r="D43" s="246"/>
      <c r="E43" s="247"/>
      <c r="F43" s="247"/>
      <c r="G43" s="247"/>
      <c r="H43" s="248"/>
    </row>
    <row r="44" spans="1:9" ht="78.75" customHeight="1" thickBot="1" x14ac:dyDescent="0.3">
      <c r="D44" s="249"/>
      <c r="E44" s="250"/>
      <c r="F44" s="250"/>
      <c r="G44" s="250"/>
      <c r="H44" s="251"/>
    </row>
  </sheetData>
  <sheetProtection algorithmName="SHA-512" hashValue="O01ODswNBTcQeyUbDtVhYDgfGZbpUPFCYssM4Lly810nsMCMdTPbvsqtCIUxzHUL7lvdyx20ARh+ldq/G4kKgQ==" saltValue="c/hELjdnp2SA7IqrumHBXA==" spinCount="100000" sheet="1" selectLockedCells="1"/>
  <mergeCells count="41">
    <mergeCell ref="F3:G3"/>
    <mergeCell ref="D12:E12"/>
    <mergeCell ref="G17:H17"/>
    <mergeCell ref="A30:D30"/>
    <mergeCell ref="E1:G1"/>
    <mergeCell ref="B8:C8"/>
    <mergeCell ref="D9:E9"/>
    <mergeCell ref="D10:E10"/>
    <mergeCell ref="G16:H16"/>
    <mergeCell ref="D11:E11"/>
    <mergeCell ref="F9:G9"/>
    <mergeCell ref="F10:G10"/>
    <mergeCell ref="F11:G11"/>
    <mergeCell ref="F12:G12"/>
    <mergeCell ref="F7:G7"/>
    <mergeCell ref="F8:G8"/>
    <mergeCell ref="G14:H14"/>
    <mergeCell ref="G15:H15"/>
    <mergeCell ref="G18:H18"/>
    <mergeCell ref="A31:C32"/>
    <mergeCell ref="D31:D32"/>
    <mergeCell ref="B21:C22"/>
    <mergeCell ref="F22:G22"/>
    <mergeCell ref="A26:C26"/>
    <mergeCell ref="A27:C27"/>
    <mergeCell ref="A33:C34"/>
    <mergeCell ref="D33:D34"/>
    <mergeCell ref="F34:H34"/>
    <mergeCell ref="A35:C36"/>
    <mergeCell ref="D35:D36"/>
    <mergeCell ref="F35:G36"/>
    <mergeCell ref="H35:H36"/>
    <mergeCell ref="A37:C37"/>
    <mergeCell ref="F37:G37"/>
    <mergeCell ref="F38:G39"/>
    <mergeCell ref="H38:H39"/>
    <mergeCell ref="A39:A41"/>
    <mergeCell ref="B39:B41"/>
    <mergeCell ref="C40:C41"/>
    <mergeCell ref="F40:G40"/>
    <mergeCell ref="D41:H44"/>
  </mergeCells>
  <phoneticPr fontId="2" type="noConversion"/>
  <dataValidations count="3">
    <dataValidation type="list" allowBlank="1" showInputMessage="1" showErrorMessage="1" sqref="H10" xr:uid="{7D9A9942-3572-40E0-8FD6-15633E77D739}">
      <formula1>"30,50"</formula1>
    </dataValidation>
    <dataValidation type="list" allowBlank="1" showInputMessage="1" showErrorMessage="1" sqref="C11" xr:uid="{717FDEDB-CB73-446E-8496-70C11DB2FEEA}">
      <formula1>"A,B"</formula1>
    </dataValidation>
    <dataValidation type="list" showInputMessage="1" showErrorMessage="1" sqref="H7:H8" xr:uid="{9FEDD35B-9D27-4F56-AFDE-599AE91801FA}">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C4C7DC4-1EE4-4BCC-ADA6-A50483A071B0}">
          <x14:formula1>
            <xm:f>'skriti šifrant'!$A$1:$A$3</xm:f>
          </x14:formula1>
          <xm:sqref>H9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4">
    <tabColor indexed="11"/>
  </sheetPr>
  <dimension ref="A1:P45"/>
  <sheetViews>
    <sheetView showGridLines="0" showZeros="0" zoomScale="95" workbookViewId="0">
      <selection sqref="A1:D1"/>
    </sheetView>
  </sheetViews>
  <sheetFormatPr defaultColWidth="9.109375" defaultRowHeight="13.2" x14ac:dyDescent="0.25"/>
  <cols>
    <col min="1" max="1" width="4.109375" style="126" customWidth="1"/>
    <col min="2" max="2" width="11.33203125" style="126" customWidth="1"/>
    <col min="3" max="3" width="14.44140625" style="126" customWidth="1"/>
    <col min="4" max="4" width="11" style="126" customWidth="1"/>
    <col min="5" max="5" width="8" style="60" customWidth="1"/>
    <col min="6" max="6" width="8.44140625" style="60" customWidth="1"/>
    <col min="7" max="7" width="4.5546875" style="126" customWidth="1"/>
    <col min="8" max="8" width="6.6640625" style="126" customWidth="1"/>
    <col min="9" max="9" width="11.33203125" style="60" customWidth="1"/>
    <col min="10" max="10" width="7.44140625" style="60" customWidth="1"/>
    <col min="11" max="11" width="6.88671875" style="60" customWidth="1"/>
    <col min="12" max="12" width="10" style="126" customWidth="1"/>
    <col min="13" max="13" width="12.44140625" style="126" customWidth="1"/>
    <col min="14" max="14" width="12.109375" style="126" customWidth="1"/>
    <col min="15" max="15" width="14.6640625" style="60" customWidth="1"/>
    <col min="16" max="16" width="16.44140625" style="60" customWidth="1"/>
    <col min="17" max="16384" width="9.109375" style="60"/>
  </cols>
  <sheetData>
    <row r="1" spans="1:15" s="77" customFormat="1" ht="15.75" customHeight="1" x14ac:dyDescent="0.25">
      <c r="A1" s="316" t="s">
        <v>113</v>
      </c>
      <c r="B1" s="317"/>
      <c r="C1" s="317"/>
      <c r="D1" s="317"/>
      <c r="E1" s="98"/>
      <c r="F1" s="76" t="s">
        <v>38</v>
      </c>
      <c r="G1" s="78"/>
      <c r="H1" s="78"/>
      <c r="I1" s="78"/>
      <c r="J1" s="78"/>
      <c r="K1" s="78"/>
      <c r="L1" s="78"/>
      <c r="M1" s="78"/>
    </row>
    <row r="2" spans="1:15" s="77" customFormat="1" x14ac:dyDescent="0.25">
      <c r="A2" s="318"/>
      <c r="B2" s="318"/>
      <c r="C2" s="317"/>
      <c r="D2" s="317"/>
      <c r="E2" s="98"/>
      <c r="F2" s="76" t="s">
        <v>152</v>
      </c>
      <c r="G2" s="78"/>
      <c r="H2" s="78"/>
      <c r="I2" s="78"/>
      <c r="J2" s="78"/>
      <c r="K2" s="78"/>
      <c r="L2" s="78"/>
      <c r="M2" s="81"/>
      <c r="N2" s="83"/>
    </row>
    <row r="3" spans="1:15" s="77" customFormat="1" x14ac:dyDescent="0.25">
      <c r="A3" s="318"/>
      <c r="B3" s="318"/>
      <c r="C3" s="317"/>
      <c r="D3" s="317"/>
      <c r="E3" s="98"/>
      <c r="G3" s="99"/>
      <c r="H3" s="99"/>
      <c r="K3" s="79" t="s">
        <v>150</v>
      </c>
      <c r="L3" s="100">
        <v>1</v>
      </c>
      <c r="M3" s="101" t="s">
        <v>151</v>
      </c>
      <c r="N3" s="100">
        <v>2024</v>
      </c>
    </row>
    <row r="4" spans="1:15" s="77" customFormat="1" x14ac:dyDescent="0.25">
      <c r="E4" s="327" t="s">
        <v>149</v>
      </c>
      <c r="F4" s="312"/>
      <c r="G4" s="312"/>
      <c r="H4" s="328"/>
      <c r="I4" s="102"/>
      <c r="L4" s="81"/>
      <c r="M4" s="78"/>
      <c r="N4" s="78"/>
    </row>
    <row r="5" spans="1:15" s="77" customFormat="1" x14ac:dyDescent="0.25">
      <c r="B5" s="97" t="s">
        <v>91</v>
      </c>
      <c r="C5" s="331"/>
      <c r="D5" s="332"/>
      <c r="E5" s="329" t="s">
        <v>146</v>
      </c>
      <c r="F5" s="312"/>
      <c r="G5" s="312"/>
      <c r="H5" s="312"/>
      <c r="I5" s="312"/>
      <c r="J5" s="312"/>
      <c r="K5" s="328"/>
      <c r="L5" s="102"/>
      <c r="M5" s="77" t="s">
        <v>6</v>
      </c>
    </row>
    <row r="6" spans="1:15" s="77" customFormat="1" x14ac:dyDescent="0.25">
      <c r="B6" s="96" t="s">
        <v>16</v>
      </c>
      <c r="C6" s="331"/>
      <c r="D6" s="332"/>
      <c r="E6" s="330" t="s">
        <v>147</v>
      </c>
      <c r="F6" s="312"/>
      <c r="G6" s="312"/>
      <c r="H6" s="312"/>
      <c r="I6" s="312"/>
      <c r="J6" s="312"/>
      <c r="K6" s="328"/>
      <c r="L6" s="102"/>
      <c r="M6" s="84" t="s">
        <v>6</v>
      </c>
      <c r="N6" s="81"/>
    </row>
    <row r="7" spans="1:15" s="77" customFormat="1" ht="11.4" x14ac:dyDescent="0.2">
      <c r="G7" s="78"/>
      <c r="H7" s="78"/>
      <c r="L7" s="81"/>
      <c r="M7" s="78"/>
      <c r="N7" s="78"/>
    </row>
    <row r="8" spans="1:15" s="104" customFormat="1" x14ac:dyDescent="0.25">
      <c r="A8" s="94" t="s">
        <v>7</v>
      </c>
      <c r="B8" s="94" t="s">
        <v>23</v>
      </c>
      <c r="C8" s="339" t="s">
        <v>94</v>
      </c>
      <c r="D8" s="340"/>
      <c r="E8" s="144" t="s">
        <v>105</v>
      </c>
      <c r="F8" s="85"/>
      <c r="G8" s="150" t="s">
        <v>11</v>
      </c>
      <c r="H8" s="136" t="s">
        <v>8</v>
      </c>
      <c r="I8" s="86" t="s">
        <v>12</v>
      </c>
      <c r="J8" s="86" t="s">
        <v>89</v>
      </c>
      <c r="K8" s="86" t="s">
        <v>85</v>
      </c>
      <c r="L8" s="94" t="s">
        <v>92</v>
      </c>
      <c r="M8" s="94" t="s">
        <v>5</v>
      </c>
      <c r="N8" s="94" t="s">
        <v>17</v>
      </c>
      <c r="O8" s="103" t="s">
        <v>19</v>
      </c>
    </row>
    <row r="9" spans="1:15" s="104" customFormat="1" ht="10.199999999999999" x14ac:dyDescent="0.2">
      <c r="A9" s="152" t="s">
        <v>8</v>
      </c>
      <c r="B9" s="152" t="s">
        <v>22</v>
      </c>
      <c r="C9" s="153" t="s">
        <v>104</v>
      </c>
      <c r="D9" s="154" t="s">
        <v>101</v>
      </c>
      <c r="E9" s="155" t="s">
        <v>1</v>
      </c>
      <c r="F9" s="153" t="s">
        <v>2</v>
      </c>
      <c r="G9" s="156" t="s">
        <v>61</v>
      </c>
      <c r="H9" s="218" t="s">
        <v>153</v>
      </c>
      <c r="I9" s="152"/>
      <c r="J9" s="152" t="s">
        <v>106</v>
      </c>
      <c r="K9" s="152" t="s">
        <v>87</v>
      </c>
      <c r="L9" s="152" t="s">
        <v>13</v>
      </c>
      <c r="M9" s="152"/>
      <c r="N9" s="152" t="s">
        <v>18</v>
      </c>
      <c r="O9" s="157" t="s">
        <v>24</v>
      </c>
    </row>
    <row r="10" spans="1:15" s="104" customFormat="1" ht="10.8" thickBot="1" x14ac:dyDescent="0.25">
      <c r="A10" s="158"/>
      <c r="B10" s="158"/>
      <c r="C10" s="158" t="s">
        <v>95</v>
      </c>
      <c r="D10" s="159" t="s">
        <v>100</v>
      </c>
      <c r="E10" s="160"/>
      <c r="F10" s="161"/>
      <c r="G10" s="162" t="s">
        <v>62</v>
      </c>
      <c r="H10" s="163" t="s">
        <v>6</v>
      </c>
      <c r="I10" s="164"/>
      <c r="J10" s="164" t="s">
        <v>88</v>
      </c>
      <c r="K10" s="164" t="s">
        <v>86</v>
      </c>
      <c r="L10" s="164"/>
      <c r="M10" s="164"/>
      <c r="N10" s="164" t="s">
        <v>96</v>
      </c>
      <c r="O10" s="165" t="s">
        <v>20</v>
      </c>
    </row>
    <row r="11" spans="1:15" s="83" customFormat="1" ht="12.9" customHeight="1" thickTop="1" x14ac:dyDescent="0.25">
      <c r="A11" s="166">
        <v>1</v>
      </c>
      <c r="B11" s="105" t="str">
        <f>IF(ISBLANK('1. obr.'!C1),"",'1. obr.'!C1)</f>
        <v/>
      </c>
      <c r="C11" s="341" t="str">
        <f>IF(ISBLANK('1. obr.'!E1),"",'1. obr.'!E1)</f>
        <v/>
      </c>
      <c r="D11" s="342" t="str">
        <f>IF(ISBLANK('1. obr.'!E1),"",'1. obr.'!E1)</f>
        <v/>
      </c>
      <c r="E11" s="145">
        <f>'1. obr.'!B10</f>
        <v>0</v>
      </c>
      <c r="F11" s="145">
        <f>'1. obr.'!C10</f>
        <v>0</v>
      </c>
      <c r="G11" s="132">
        <f>'1. obr.'!D13</f>
        <v>0</v>
      </c>
      <c r="H11" s="137">
        <f>'1. obr.'!D12</f>
        <v>0</v>
      </c>
      <c r="I11" s="106">
        <f>'1. obr.'!H25</f>
        <v>0</v>
      </c>
      <c r="J11" s="107">
        <f>'1. obr.'!H10</f>
        <v>0</v>
      </c>
      <c r="K11" s="107">
        <f>'1. obr.'!H9</f>
        <v>0.06</v>
      </c>
      <c r="L11" s="107">
        <f>'1. obr.'!H28</f>
        <v>0</v>
      </c>
      <c r="M11" s="107">
        <f>'1. obr.'!H29</f>
        <v>0</v>
      </c>
      <c r="N11" s="107">
        <f>'1. obr.'!H30</f>
        <v>0</v>
      </c>
      <c r="O11" s="108">
        <f>'1. obr.'!H31</f>
        <v>0</v>
      </c>
    </row>
    <row r="12" spans="1:15" s="77" customFormat="1" ht="12.9" customHeight="1" x14ac:dyDescent="0.25">
      <c r="A12" s="167"/>
      <c r="B12" s="109"/>
      <c r="C12" s="110">
        <f>'1. obr.'!H7</f>
        <v>0</v>
      </c>
      <c r="D12" s="111">
        <f>'1. obr.'!H8</f>
        <v>0</v>
      </c>
      <c r="E12" s="146"/>
      <c r="F12" s="146"/>
      <c r="G12" s="133"/>
      <c r="H12" s="138"/>
      <c r="I12" s="25"/>
      <c r="J12" s="25"/>
      <c r="K12" s="25"/>
      <c r="L12" s="25"/>
      <c r="M12" s="25"/>
      <c r="N12" s="25"/>
      <c r="O12" s="112"/>
    </row>
    <row r="13" spans="1:15" s="77" customFormat="1" ht="12.9" customHeight="1" x14ac:dyDescent="0.25">
      <c r="A13" s="168">
        <v>2</v>
      </c>
      <c r="B13" s="141" t="str">
        <f>IF(ISBLANK('2. obr.'!C1),"",'2. obr.'!C1)</f>
        <v/>
      </c>
      <c r="C13" s="343" t="str">
        <f>IF(ISBLANK('2. obr.'!E1),"",'2. obr.'!E1)</f>
        <v/>
      </c>
      <c r="D13" s="349" t="str">
        <f>IF(ISBLANK('1. obr.'!E3),"",'1. obr.'!E3)</f>
        <v/>
      </c>
      <c r="E13" s="147">
        <f>'2. obr.'!B10</f>
        <v>0</v>
      </c>
      <c r="F13" s="147">
        <f>'2. obr.'!C10</f>
        <v>0</v>
      </c>
      <c r="G13" s="134">
        <f>'2. obr.'!D13</f>
        <v>0</v>
      </c>
      <c r="H13" s="139">
        <f>'2. obr.'!D12</f>
        <v>0</v>
      </c>
      <c r="I13" s="107">
        <f>'2. obr.'!H25</f>
        <v>0</v>
      </c>
      <c r="J13" s="107">
        <f>'2. obr.'!H10</f>
        <v>0</v>
      </c>
      <c r="K13" s="107">
        <f>'2. obr.'!H9</f>
        <v>0.06</v>
      </c>
      <c r="L13" s="107">
        <f>'2. obr.'!H28</f>
        <v>0</v>
      </c>
      <c r="M13" s="107">
        <f>'2. obr.'!H29</f>
        <v>0</v>
      </c>
      <c r="N13" s="107">
        <f>'2. obr.'!H30</f>
        <v>0</v>
      </c>
      <c r="O13" s="108">
        <f>'2. obr.'!H31</f>
        <v>0</v>
      </c>
    </row>
    <row r="14" spans="1:15" s="77" customFormat="1" ht="12.9" customHeight="1" x14ac:dyDescent="0.25">
      <c r="A14" s="169"/>
      <c r="B14" s="109"/>
      <c r="C14" s="110">
        <f>'2. obr.'!H7</f>
        <v>0</v>
      </c>
      <c r="D14" s="111">
        <f>'2. obr.'!H8</f>
        <v>0</v>
      </c>
      <c r="E14" s="146"/>
      <c r="F14" s="146"/>
      <c r="G14" s="135"/>
      <c r="H14" s="138"/>
      <c r="I14" s="114"/>
      <c r="J14" s="114"/>
      <c r="K14" s="114"/>
      <c r="L14" s="114"/>
      <c r="M14" s="114"/>
      <c r="N14" s="114"/>
      <c r="O14" s="115"/>
    </row>
    <row r="15" spans="1:15" s="77" customFormat="1" ht="12.9" customHeight="1" x14ac:dyDescent="0.25">
      <c r="A15" s="168">
        <v>3</v>
      </c>
      <c r="B15" s="113" t="str">
        <f>IF(ISBLANK('3.obr.'!C1),"",'3.obr.'!C1)</f>
        <v/>
      </c>
      <c r="C15" s="347" t="str">
        <f>IF(ISBLANK('3.obr.'!E1),"",'3.obr.'!E1)</f>
        <v/>
      </c>
      <c r="D15" s="348" t="str">
        <f>IF(ISBLANK('1. obr.'!E5),"",'1. obr.'!E5)</f>
        <v/>
      </c>
      <c r="E15" s="148">
        <f>'3.obr.'!B10</f>
        <v>0</v>
      </c>
      <c r="F15" s="148">
        <f>'3.obr.'!C10</f>
        <v>0</v>
      </c>
      <c r="G15" s="134">
        <f>'3.obr.'!D13</f>
        <v>0</v>
      </c>
      <c r="H15" s="139">
        <f>'3.obr.'!D12</f>
        <v>0</v>
      </c>
      <c r="I15" s="107">
        <f>'3.obr.'!H25</f>
        <v>0</v>
      </c>
      <c r="J15" s="107">
        <f>'3.obr.'!H10</f>
        <v>0</v>
      </c>
      <c r="K15" s="107">
        <f>'3.obr.'!H9</f>
        <v>0.06</v>
      </c>
      <c r="L15" s="107">
        <f>'3.obr.'!H28</f>
        <v>0</v>
      </c>
      <c r="M15" s="107">
        <f>'3.obr.'!H29</f>
        <v>0</v>
      </c>
      <c r="N15" s="107">
        <f>'3.obr.'!H30</f>
        <v>0</v>
      </c>
      <c r="O15" s="108">
        <f>'3.obr.'!H31</f>
        <v>0</v>
      </c>
    </row>
    <row r="16" spans="1:15" s="77" customFormat="1" ht="12.9" customHeight="1" x14ac:dyDescent="0.25">
      <c r="A16" s="167"/>
      <c r="B16" s="109"/>
      <c r="C16" s="110">
        <f>'3.obr.'!H7</f>
        <v>0</v>
      </c>
      <c r="D16" s="111">
        <f>'3.obr.'!H8</f>
        <v>0</v>
      </c>
      <c r="E16" s="146"/>
      <c r="F16" s="146"/>
      <c r="G16" s="133"/>
      <c r="H16" s="138"/>
      <c r="I16" s="25"/>
      <c r="J16" s="25"/>
      <c r="K16" s="25"/>
      <c r="L16" s="25"/>
      <c r="M16" s="25"/>
      <c r="N16" s="25"/>
      <c r="O16" s="112"/>
    </row>
    <row r="17" spans="1:16" s="77" customFormat="1" ht="12.9" customHeight="1" x14ac:dyDescent="0.25">
      <c r="A17" s="168">
        <v>4</v>
      </c>
      <c r="B17" s="113" t="str">
        <f>IF(ISBLANK('4.obr.'!C1),"",'4.obr.'!C1)</f>
        <v/>
      </c>
      <c r="C17" s="347" t="str">
        <f>IF(ISBLANK('4.obr.'!E1),"",'4.obr.'!E1)</f>
        <v/>
      </c>
      <c r="D17" s="348" t="str">
        <f>IF(ISBLANK('1. obr.'!E7),"",'1. obr.'!E7)</f>
        <v/>
      </c>
      <c r="E17" s="148">
        <f>'4.obr.'!B10</f>
        <v>0</v>
      </c>
      <c r="F17" s="148">
        <f>'4.obr.'!C10</f>
        <v>0</v>
      </c>
      <c r="G17" s="134">
        <f>'4.obr.'!D13</f>
        <v>0</v>
      </c>
      <c r="H17" s="139">
        <f>'4.obr.'!D12</f>
        <v>0</v>
      </c>
      <c r="I17" s="107">
        <f>'4.obr.'!H25</f>
        <v>0</v>
      </c>
      <c r="J17" s="107">
        <f>'4.obr.'!H10</f>
        <v>0</v>
      </c>
      <c r="K17" s="107">
        <f>'4.obr.'!H9</f>
        <v>0.06</v>
      </c>
      <c r="L17" s="107">
        <f>'4.obr.'!H28</f>
        <v>0</v>
      </c>
      <c r="M17" s="107">
        <f>'4.obr.'!H29</f>
        <v>0</v>
      </c>
      <c r="N17" s="107">
        <f>'4.obr.'!H30</f>
        <v>0</v>
      </c>
      <c r="O17" s="108">
        <f>'4.obr.'!H31</f>
        <v>0</v>
      </c>
    </row>
    <row r="18" spans="1:16" s="77" customFormat="1" ht="12.9" customHeight="1" x14ac:dyDescent="0.25">
      <c r="A18" s="167"/>
      <c r="B18" s="109"/>
      <c r="C18" s="110">
        <f>'4.obr.'!H7</f>
        <v>0</v>
      </c>
      <c r="D18" s="111">
        <f>'4.obr.'!H8</f>
        <v>0</v>
      </c>
      <c r="E18" s="146"/>
      <c r="F18" s="146"/>
      <c r="G18" s="133"/>
      <c r="H18" s="138"/>
      <c r="I18" s="25"/>
      <c r="J18" s="25"/>
      <c r="K18" s="25"/>
      <c r="L18" s="25"/>
      <c r="M18" s="25"/>
      <c r="N18" s="25"/>
      <c r="O18" s="112"/>
    </row>
    <row r="19" spans="1:16" s="77" customFormat="1" ht="12.9" customHeight="1" x14ac:dyDescent="0.25">
      <c r="A19" s="168">
        <v>5</v>
      </c>
      <c r="B19" s="141" t="str">
        <f>IF(ISBLANK('5.obr.'!C1),"",'5.obr.'!C1)</f>
        <v/>
      </c>
      <c r="C19" s="343" t="str">
        <f>IF(ISBLANK('5.obr.'!E1),"",'5.obr.'!E1)</f>
        <v/>
      </c>
      <c r="D19" s="344" t="str">
        <f>IF(ISBLANK('1. obr.'!E9),"",'1. obr.'!E9)</f>
        <v/>
      </c>
      <c r="E19" s="147">
        <f>'5.obr.'!B10</f>
        <v>0</v>
      </c>
      <c r="F19" s="147">
        <f>'5.obr.'!C10</f>
        <v>0</v>
      </c>
      <c r="G19" s="134">
        <f>'5.obr.'!D13</f>
        <v>0</v>
      </c>
      <c r="H19" s="139">
        <f>'5.obr.'!D12</f>
        <v>0</v>
      </c>
      <c r="I19" s="107">
        <f>'5.obr.'!H25</f>
        <v>0</v>
      </c>
      <c r="J19" s="107">
        <f>'5.obr.'!H10</f>
        <v>0</v>
      </c>
      <c r="K19" s="107">
        <f>'5.obr.'!H9</f>
        <v>0.06</v>
      </c>
      <c r="L19" s="107">
        <f>'5.obr.'!H28</f>
        <v>0</v>
      </c>
      <c r="M19" s="107">
        <f>'5.obr.'!H29</f>
        <v>0</v>
      </c>
      <c r="N19" s="107">
        <f>'5.obr.'!H30</f>
        <v>0</v>
      </c>
      <c r="O19" s="108">
        <f>'5.obr.'!H31</f>
        <v>0</v>
      </c>
    </row>
    <row r="20" spans="1:16" s="77" customFormat="1" ht="12.9" customHeight="1" x14ac:dyDescent="0.25">
      <c r="A20" s="167"/>
      <c r="B20" s="109"/>
      <c r="C20" s="110">
        <f>'5.obr.'!H7</f>
        <v>0</v>
      </c>
      <c r="D20" s="111">
        <f>'5.obr.'!H8</f>
        <v>0</v>
      </c>
      <c r="E20" s="146"/>
      <c r="F20" s="146"/>
      <c r="G20" s="133"/>
      <c r="H20" s="138"/>
      <c r="I20" s="25"/>
      <c r="J20" s="25"/>
      <c r="K20" s="25"/>
      <c r="L20" s="25"/>
      <c r="M20" s="25"/>
      <c r="N20" s="25"/>
      <c r="O20" s="112"/>
    </row>
    <row r="21" spans="1:16" s="77" customFormat="1" ht="12.9" customHeight="1" x14ac:dyDescent="0.25">
      <c r="A21" s="168">
        <v>6</v>
      </c>
      <c r="B21" s="141" t="str">
        <f>IF(ISBLANK('6.obr.'!C1),"",'6.obr.'!C1)</f>
        <v/>
      </c>
      <c r="C21" s="343" t="str">
        <f>IF(ISBLANK('6.obr.'!E1),"",'6.obr.'!E1)</f>
        <v/>
      </c>
      <c r="D21" s="344" t="str">
        <f>IF(ISBLANK('1. obr.'!E11),"",'1. obr.'!E11)</f>
        <v/>
      </c>
      <c r="E21" s="147">
        <f>'6.obr.'!B10</f>
        <v>0</v>
      </c>
      <c r="F21" s="147">
        <f>'6.obr.'!C10</f>
        <v>0</v>
      </c>
      <c r="G21" s="134">
        <f>'6.obr.'!D13</f>
        <v>0</v>
      </c>
      <c r="H21" s="139">
        <f>'6.obr.'!D12</f>
        <v>0</v>
      </c>
      <c r="I21" s="107">
        <f>'6.obr.'!H25</f>
        <v>0</v>
      </c>
      <c r="J21" s="107">
        <f>'6.obr.'!H10</f>
        <v>0</v>
      </c>
      <c r="K21" s="107">
        <f>'6.obr.'!H9</f>
        <v>0.06</v>
      </c>
      <c r="L21" s="107">
        <f>'6.obr.'!H28</f>
        <v>0</v>
      </c>
      <c r="M21" s="107">
        <f>'6.obr.'!H29</f>
        <v>0</v>
      </c>
      <c r="N21" s="107">
        <f>'6.obr.'!H30</f>
        <v>0</v>
      </c>
      <c r="O21" s="108">
        <f>'6.obr.'!H31</f>
        <v>0</v>
      </c>
    </row>
    <row r="22" spans="1:16" s="77" customFormat="1" ht="12.9" customHeight="1" x14ac:dyDescent="0.25">
      <c r="A22" s="167"/>
      <c r="B22" s="109"/>
      <c r="C22" s="110">
        <f>'6.obr.'!H7</f>
        <v>0</v>
      </c>
      <c r="D22" s="111">
        <f>'6.obr.'!H8</f>
        <v>0</v>
      </c>
      <c r="E22" s="146"/>
      <c r="F22" s="146"/>
      <c r="G22" s="133"/>
      <c r="H22" s="138"/>
      <c r="I22" s="25"/>
      <c r="J22" s="25"/>
      <c r="K22" s="25"/>
      <c r="L22" s="25"/>
      <c r="M22" s="25"/>
      <c r="N22" s="25"/>
      <c r="O22" s="112"/>
    </row>
    <row r="23" spans="1:16" s="77" customFormat="1" ht="12.9" customHeight="1" x14ac:dyDescent="0.25">
      <c r="A23" s="168">
        <v>7</v>
      </c>
      <c r="B23" s="141" t="str">
        <f>IF(ISBLANK('7.obr.'!C1),"",'7.obr.'!C1)</f>
        <v/>
      </c>
      <c r="C23" s="343" t="str">
        <f>IF(ISBLANK('7.obr.'!E1),"",'7.obr.'!E1)</f>
        <v/>
      </c>
      <c r="D23" s="344" t="str">
        <f>IF(ISBLANK('1. obr.'!E13),"",'1. obr.'!E13)</f>
        <v/>
      </c>
      <c r="E23" s="147">
        <f>'7.obr.'!B10</f>
        <v>0</v>
      </c>
      <c r="F23" s="147">
        <f>'7.obr.'!C10</f>
        <v>0</v>
      </c>
      <c r="G23" s="134">
        <f>'7.obr.'!D13</f>
        <v>0</v>
      </c>
      <c r="H23" s="139">
        <f>'7.obr.'!D12</f>
        <v>0</v>
      </c>
      <c r="I23" s="107">
        <f>'7.obr.'!H25</f>
        <v>0</v>
      </c>
      <c r="J23" s="107">
        <f>'7.obr.'!H10</f>
        <v>0</v>
      </c>
      <c r="K23" s="107">
        <f>'7.obr.'!H9</f>
        <v>0.06</v>
      </c>
      <c r="L23" s="107">
        <f>'7.obr.'!H28</f>
        <v>0</v>
      </c>
      <c r="M23" s="107">
        <f>'7.obr.'!H29</f>
        <v>0</v>
      </c>
      <c r="N23" s="107">
        <f>'7.obr.'!H30</f>
        <v>0</v>
      </c>
      <c r="O23" s="108">
        <f>'7.obr.'!H31</f>
        <v>0</v>
      </c>
    </row>
    <row r="24" spans="1:16" s="77" customFormat="1" ht="12.9" customHeight="1" x14ac:dyDescent="0.25">
      <c r="A24" s="167"/>
      <c r="B24" s="109"/>
      <c r="C24" s="110">
        <f>'7.obr.'!H7</f>
        <v>0</v>
      </c>
      <c r="D24" s="111">
        <f>'7.obr.'!H8</f>
        <v>0</v>
      </c>
      <c r="E24" s="146"/>
      <c r="F24" s="146"/>
      <c r="G24" s="133"/>
      <c r="H24" s="138"/>
      <c r="I24" s="25"/>
      <c r="J24" s="25"/>
      <c r="K24" s="25"/>
      <c r="L24" s="25"/>
      <c r="M24" s="25"/>
      <c r="N24" s="25"/>
      <c r="O24" s="112"/>
    </row>
    <row r="25" spans="1:16" s="77" customFormat="1" ht="12.9" customHeight="1" x14ac:dyDescent="0.25">
      <c r="A25" s="168">
        <v>8</v>
      </c>
      <c r="B25" s="113" t="str">
        <f>IF(ISBLANK('8.obr.'!C1),"",'8.obr.'!C1)</f>
        <v/>
      </c>
      <c r="C25" s="347" t="str">
        <f>IF(ISBLANK('8.obr.'!E1),"",'8.obr.'!E1)</f>
        <v/>
      </c>
      <c r="D25" s="348" t="str">
        <f>IF(ISBLANK('1. obr.'!E15),"",'1. obr.'!E15)</f>
        <v/>
      </c>
      <c r="E25" s="148">
        <f>'8.obr.'!B10</f>
        <v>0</v>
      </c>
      <c r="F25" s="148">
        <f>'8.obr.'!C10</f>
        <v>0</v>
      </c>
      <c r="G25" s="134">
        <f>'8.obr.'!D13</f>
        <v>0</v>
      </c>
      <c r="H25" s="139">
        <f>'8.obr.'!D12</f>
        <v>0</v>
      </c>
      <c r="I25" s="107">
        <f>'8.obr.'!H25</f>
        <v>0</v>
      </c>
      <c r="J25" s="107">
        <f>'8.obr.'!H10</f>
        <v>0</v>
      </c>
      <c r="K25" s="107">
        <f>'8.obr.'!H9</f>
        <v>0.06</v>
      </c>
      <c r="L25" s="107">
        <f>'8.obr.'!H28</f>
        <v>0</v>
      </c>
      <c r="M25" s="107">
        <f>'8.obr.'!H29</f>
        <v>0</v>
      </c>
      <c r="N25" s="107">
        <f>'8.obr.'!H30</f>
        <v>0</v>
      </c>
      <c r="O25" s="108">
        <f>'8.obr.'!H31</f>
        <v>0</v>
      </c>
    </row>
    <row r="26" spans="1:16" s="77" customFormat="1" ht="12.9" customHeight="1" thickBot="1" x14ac:dyDescent="0.3">
      <c r="A26" s="170"/>
      <c r="B26" s="116"/>
      <c r="C26" s="142">
        <f>'8.obr.'!H7</f>
        <v>0</v>
      </c>
      <c r="D26" s="143">
        <f>'8.obr.'!H8</f>
        <v>0</v>
      </c>
      <c r="E26" s="149"/>
      <c r="F26" s="149"/>
      <c r="G26" s="175"/>
      <c r="H26" s="140"/>
      <c r="I26" s="117"/>
      <c r="J26" s="117"/>
      <c r="K26" s="117"/>
      <c r="L26" s="117"/>
      <c r="M26" s="117"/>
      <c r="N26" s="117"/>
      <c r="O26" s="118"/>
    </row>
    <row r="27" spans="1:16" s="77" customFormat="1" ht="12.9" customHeight="1" thickTop="1" x14ac:dyDescent="0.25">
      <c r="A27" s="171"/>
      <c r="B27" s="171"/>
      <c r="C27" s="171"/>
      <c r="D27" s="171"/>
      <c r="E27" s="172"/>
      <c r="F27" s="173"/>
      <c r="G27" s="325" t="s">
        <v>97</v>
      </c>
      <c r="H27" s="326"/>
      <c r="I27" s="24">
        <f>SUMIF(I10:I26,"&gt;0",I10:I26)</f>
        <v>0</v>
      </c>
      <c r="J27" s="24"/>
      <c r="K27" s="24"/>
      <c r="L27" s="25">
        <f>SUMIF(L10:L26,"&gt;0",L10:L26)</f>
        <v>0</v>
      </c>
      <c r="M27" s="25">
        <f>SUMIF(M10:M26,"&gt;0",M10:M26)</f>
        <v>0</v>
      </c>
      <c r="N27" s="26">
        <f>SUMIF(N10:N26,"&gt;0",N10:N26)</f>
        <v>0</v>
      </c>
      <c r="O27" s="119">
        <f>SUMIF(O10:O26,"&gt;0",O10:O26)</f>
        <v>0</v>
      </c>
    </row>
    <row r="28" spans="1:16" s="77" customFormat="1" ht="12.9" customHeight="1" x14ac:dyDescent="0.2">
      <c r="A28" s="81"/>
      <c r="B28" s="81"/>
      <c r="C28" s="81"/>
      <c r="D28" s="81"/>
      <c r="E28" s="87"/>
      <c r="F28" s="87"/>
      <c r="G28" s="87"/>
      <c r="H28" s="87"/>
      <c r="I28" s="87"/>
      <c r="J28" s="87"/>
      <c r="K28" s="87"/>
      <c r="L28" s="88"/>
      <c r="M28" s="88"/>
      <c r="N28" s="88"/>
      <c r="O28" s="83"/>
      <c r="P28" s="83"/>
    </row>
    <row r="29" spans="1:16" s="77" customFormat="1" ht="12.9" customHeight="1" x14ac:dyDescent="0.25">
      <c r="A29" s="60" t="s">
        <v>115</v>
      </c>
      <c r="B29" s="81"/>
      <c r="C29" s="81"/>
      <c r="D29" s="81"/>
      <c r="E29" s="87"/>
      <c r="F29" s="87"/>
      <c r="G29" s="87"/>
      <c r="H29" s="87"/>
      <c r="I29" s="87"/>
      <c r="J29" s="87"/>
      <c r="K29" s="87"/>
      <c r="L29" s="88"/>
      <c r="M29" s="88"/>
      <c r="N29" s="88"/>
    </row>
    <row r="30" spans="1:16" s="104" customFormat="1" ht="12.9" customHeight="1" x14ac:dyDescent="0.2">
      <c r="G30" s="120"/>
      <c r="H30" s="120"/>
      <c r="L30" s="177"/>
      <c r="M30" s="178"/>
      <c r="N30" s="179"/>
    </row>
    <row r="31" spans="1:16" s="104" customFormat="1" ht="12.9" customHeight="1" x14ac:dyDescent="0.25">
      <c r="A31" s="84"/>
      <c r="D31" s="96" t="s">
        <v>21</v>
      </c>
      <c r="E31" s="337"/>
      <c r="F31" s="338"/>
      <c r="G31" s="120"/>
      <c r="H31" s="120"/>
      <c r="I31" s="77" t="s">
        <v>98</v>
      </c>
      <c r="K31" s="80"/>
      <c r="L31" s="319"/>
      <c r="M31" s="320"/>
      <c r="N31" s="321"/>
      <c r="O31" s="180"/>
    </row>
    <row r="32" spans="1:16" s="104" customFormat="1" ht="12.9" customHeight="1" x14ac:dyDescent="0.25">
      <c r="A32" s="90" t="s">
        <v>9</v>
      </c>
      <c r="B32" s="124"/>
      <c r="C32" s="123"/>
      <c r="D32" s="123"/>
      <c r="E32" s="124"/>
      <c r="F32" s="125"/>
      <c r="G32" s="120"/>
      <c r="H32" s="120"/>
      <c r="I32" s="89" t="s">
        <v>99</v>
      </c>
      <c r="L32" s="322"/>
      <c r="M32" s="323"/>
      <c r="N32" s="324"/>
      <c r="O32" s="174"/>
    </row>
    <row r="33" spans="1:15" s="104" customFormat="1" ht="12.9" customHeight="1" x14ac:dyDescent="0.25">
      <c r="A33" s="334"/>
      <c r="B33" s="335"/>
      <c r="C33" s="335"/>
      <c r="D33" s="335"/>
      <c r="E33" s="336"/>
      <c r="F33" s="124"/>
      <c r="G33" s="121"/>
      <c r="H33" s="121"/>
      <c r="I33" s="333"/>
      <c r="J33" s="333"/>
      <c r="K33" s="333"/>
      <c r="L33" s="333"/>
      <c r="M33" s="333"/>
    </row>
    <row r="34" spans="1:15" ht="12.9" customHeight="1" x14ac:dyDescent="0.25">
      <c r="A34" s="60"/>
      <c r="B34" s="60"/>
      <c r="C34" s="60"/>
      <c r="D34" s="60"/>
      <c r="F34" s="104"/>
      <c r="G34" s="120"/>
      <c r="H34" s="120"/>
      <c r="I34" s="104"/>
      <c r="J34" s="104"/>
      <c r="K34" s="104"/>
      <c r="L34" s="80"/>
      <c r="M34" s="121"/>
      <c r="N34" s="122"/>
    </row>
    <row r="35" spans="1:15" ht="12.9" customHeight="1" x14ac:dyDescent="0.25">
      <c r="B35" s="97" t="s">
        <v>14</v>
      </c>
      <c r="C35" s="127"/>
      <c r="D35" s="176"/>
      <c r="E35" s="125"/>
      <c r="G35" s="78" t="s">
        <v>15</v>
      </c>
      <c r="H35" s="78"/>
      <c r="I35" s="77"/>
      <c r="J35" s="77"/>
      <c r="K35" s="77"/>
      <c r="L35" s="78"/>
      <c r="M35" s="82"/>
      <c r="N35" s="82" t="s">
        <v>10</v>
      </c>
      <c r="O35" s="77"/>
    </row>
    <row r="36" spans="1:15" s="128" customFormat="1" ht="12.9" customHeight="1" x14ac:dyDescent="0.25">
      <c r="B36" s="123"/>
      <c r="G36" s="126"/>
      <c r="H36" s="126"/>
      <c r="I36" s="60"/>
      <c r="J36" s="60"/>
      <c r="K36" s="60"/>
      <c r="L36" s="80"/>
      <c r="M36" s="121"/>
      <c r="N36" s="122"/>
    </row>
    <row r="37" spans="1:15" s="128" customFormat="1" ht="17.100000000000001" customHeight="1" x14ac:dyDescent="0.25">
      <c r="C37" s="345" t="s">
        <v>112</v>
      </c>
      <c r="D37" s="346"/>
      <c r="E37" s="129"/>
      <c r="G37" s="126"/>
      <c r="H37" s="126"/>
      <c r="I37" s="60"/>
      <c r="J37" s="60"/>
      <c r="K37" s="60"/>
      <c r="L37" s="80"/>
      <c r="M37" s="121"/>
      <c r="N37" s="122"/>
    </row>
    <row r="38" spans="1:15" s="128" customFormat="1" x14ac:dyDescent="0.25">
      <c r="A38" s="123"/>
      <c r="B38" s="123"/>
      <c r="C38" s="104"/>
      <c r="D38" s="104"/>
      <c r="E38" s="104"/>
      <c r="G38" s="126"/>
      <c r="H38" s="126"/>
      <c r="L38" s="80"/>
      <c r="M38" s="121"/>
      <c r="N38" s="122"/>
    </row>
    <row r="39" spans="1:15" s="128" customFormat="1" x14ac:dyDescent="0.25">
      <c r="A39" s="123"/>
      <c r="B39" s="123"/>
      <c r="G39" s="126"/>
      <c r="H39" s="126"/>
      <c r="L39" s="80"/>
      <c r="M39" s="121"/>
      <c r="N39" s="122"/>
    </row>
    <row r="40" spans="1:15" s="128" customFormat="1" x14ac:dyDescent="0.25">
      <c r="A40" s="130"/>
      <c r="B40" s="130"/>
      <c r="C40" s="104"/>
      <c r="D40" s="104"/>
      <c r="E40" s="104"/>
      <c r="G40" s="126"/>
      <c r="H40" s="126"/>
      <c r="L40" s="80"/>
      <c r="M40" s="121"/>
      <c r="N40" s="122"/>
    </row>
    <row r="41" spans="1:15" s="128" customFormat="1" x14ac:dyDescent="0.25">
      <c r="A41" s="130"/>
      <c r="B41" s="130"/>
      <c r="C41" s="104"/>
      <c r="D41" s="104"/>
      <c r="E41" s="104"/>
      <c r="G41" s="126"/>
      <c r="H41" s="126"/>
      <c r="L41" s="80"/>
      <c r="M41" s="121"/>
      <c r="N41" s="122"/>
    </row>
    <row r="42" spans="1:15" s="128" customFormat="1" x14ac:dyDescent="0.25">
      <c r="A42" s="130"/>
      <c r="B42" s="130"/>
      <c r="C42" s="104"/>
      <c r="D42" s="104"/>
      <c r="E42" s="104"/>
      <c r="G42" s="126"/>
      <c r="H42" s="126"/>
      <c r="L42" s="80"/>
      <c r="M42" s="121"/>
      <c r="N42" s="122"/>
    </row>
    <row r="43" spans="1:15" x14ac:dyDescent="0.25">
      <c r="A43" s="91"/>
      <c r="B43" s="91"/>
      <c r="C43" s="104"/>
      <c r="D43" s="104"/>
      <c r="E43" s="104"/>
      <c r="L43" s="80"/>
      <c r="M43" s="121"/>
      <c r="N43" s="122"/>
    </row>
    <row r="44" spans="1:15" x14ac:dyDescent="0.25">
      <c r="A44" s="92"/>
      <c r="B44" s="92"/>
      <c r="C44" s="104"/>
      <c r="D44" s="104"/>
      <c r="E44" s="104"/>
      <c r="L44" s="131"/>
      <c r="M44" s="121"/>
      <c r="N44" s="122"/>
    </row>
    <row r="45" spans="1:15" x14ac:dyDescent="0.25">
      <c r="A45" s="60"/>
      <c r="B45" s="60"/>
      <c r="C45" s="104"/>
      <c r="D45" s="104"/>
      <c r="E45" s="104"/>
      <c r="F45" s="104"/>
      <c r="G45" s="120"/>
      <c r="H45" s="120"/>
      <c r="I45" s="104"/>
      <c r="J45" s="104"/>
      <c r="K45" s="104"/>
      <c r="L45" s="93"/>
      <c r="M45" s="60"/>
      <c r="N45" s="60"/>
    </row>
  </sheetData>
  <sheetProtection algorithmName="SHA-512" hashValue="8vAodbVXFwFDrhynjFNOjGVm6736Ii40+g7Ul7QC73jfdwz71V4Aev1z9zhGw6tCBgatYycqgYJpDcLp/4wGRA==" saltValue="ZXCrUOrBGPYNMXSLFbyY4Q==" spinCount="100000" sheet="1" selectLockedCells="1"/>
  <mergeCells count="24">
    <mergeCell ref="C37:D37"/>
    <mergeCell ref="C25:D25"/>
    <mergeCell ref="C13:D13"/>
    <mergeCell ref="C15:D15"/>
    <mergeCell ref="C17:D17"/>
    <mergeCell ref="C19:D19"/>
    <mergeCell ref="C21:D21"/>
    <mergeCell ref="I33:M33"/>
    <mergeCell ref="A33:E33"/>
    <mergeCell ref="E31:F31"/>
    <mergeCell ref="C8:D8"/>
    <mergeCell ref="C11:D11"/>
    <mergeCell ref="C23:D23"/>
    <mergeCell ref="A1:D1"/>
    <mergeCell ref="A2:D2"/>
    <mergeCell ref="A3:D3"/>
    <mergeCell ref="L31:N31"/>
    <mergeCell ref="L32:N32"/>
    <mergeCell ref="G27:H27"/>
    <mergeCell ref="E4:H4"/>
    <mergeCell ref="E5:K5"/>
    <mergeCell ref="E6:K6"/>
    <mergeCell ref="C5:D5"/>
    <mergeCell ref="C6:D6"/>
  </mergeCells>
  <phoneticPr fontId="2" type="noConversion"/>
  <pageMargins left="0.25" right="0.25" top="0.75" bottom="0.75" header="0.3" footer="0.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FFFF00"/>
  </sheetPr>
  <dimension ref="A1:I38"/>
  <sheetViews>
    <sheetView showGridLines="0" workbookViewId="0"/>
  </sheetViews>
  <sheetFormatPr defaultColWidth="19.33203125" defaultRowHeight="13.2" x14ac:dyDescent="0.25"/>
  <cols>
    <col min="1" max="1" width="15.6640625" style="1" customWidth="1"/>
    <col min="2" max="2" width="51.6640625" style="2" customWidth="1"/>
    <col min="4" max="4" width="15" customWidth="1"/>
  </cols>
  <sheetData>
    <row r="1" spans="1:4" ht="66" x14ac:dyDescent="0.25">
      <c r="A1" s="3" t="s">
        <v>4</v>
      </c>
      <c r="B1" s="4" t="s">
        <v>35</v>
      </c>
      <c r="C1" s="3" t="s">
        <v>78</v>
      </c>
      <c r="D1" s="3" t="s">
        <v>77</v>
      </c>
    </row>
    <row r="2" spans="1:4" x14ac:dyDescent="0.25">
      <c r="A2" s="32">
        <v>1</v>
      </c>
      <c r="B2" s="33" t="s">
        <v>27</v>
      </c>
      <c r="C2" s="34">
        <v>80</v>
      </c>
      <c r="D2" s="34">
        <v>90</v>
      </c>
    </row>
    <row r="3" spans="1:4" x14ac:dyDescent="0.25">
      <c r="A3" s="32">
        <v>2</v>
      </c>
      <c r="B3" s="33" t="s">
        <v>28</v>
      </c>
      <c r="C3" s="34">
        <v>70</v>
      </c>
      <c r="D3" s="34">
        <v>80</v>
      </c>
    </row>
    <row r="4" spans="1:4" x14ac:dyDescent="0.25">
      <c r="A4" s="32">
        <v>5</v>
      </c>
      <c r="B4" s="33" t="s">
        <v>56</v>
      </c>
      <c r="C4" s="34">
        <v>70</v>
      </c>
      <c r="D4" s="34">
        <v>80</v>
      </c>
    </row>
    <row r="5" spans="1:4" x14ac:dyDescent="0.25">
      <c r="A5" s="32">
        <v>8</v>
      </c>
      <c r="B5" s="33" t="s">
        <v>33</v>
      </c>
      <c r="C5" s="34">
        <v>90</v>
      </c>
      <c r="D5" s="34">
        <v>100</v>
      </c>
    </row>
    <row r="6" spans="1:4" x14ac:dyDescent="0.25">
      <c r="A6" s="32">
        <v>9</v>
      </c>
      <c r="B6" s="33" t="s">
        <v>34</v>
      </c>
      <c r="C6" s="34">
        <v>70</v>
      </c>
      <c r="D6" s="34">
        <v>80</v>
      </c>
    </row>
    <row r="7" spans="1:4" x14ac:dyDescent="0.25">
      <c r="A7" s="35">
        <v>3</v>
      </c>
      <c r="B7" s="36" t="s">
        <v>29</v>
      </c>
      <c r="C7" s="37">
        <v>100</v>
      </c>
      <c r="D7" s="37">
        <v>100</v>
      </c>
    </row>
    <row r="8" spans="1:4" x14ac:dyDescent="0.25">
      <c r="A8" s="35">
        <v>4</v>
      </c>
      <c r="B8" s="36" t="s">
        <v>30</v>
      </c>
      <c r="C8" s="37">
        <v>100</v>
      </c>
      <c r="D8" s="37">
        <v>100</v>
      </c>
    </row>
    <row r="9" spans="1:4" x14ac:dyDescent="0.25">
      <c r="A9" s="35">
        <v>6</v>
      </c>
      <c r="B9" s="36" t="s">
        <v>31</v>
      </c>
      <c r="C9" s="37">
        <v>80</v>
      </c>
      <c r="D9" s="37">
        <v>80</v>
      </c>
    </row>
    <row r="10" spans="1:4" x14ac:dyDescent="0.25">
      <c r="A10" s="181">
        <v>7</v>
      </c>
      <c r="B10" s="182" t="s">
        <v>32</v>
      </c>
      <c r="C10" s="183">
        <v>100</v>
      </c>
      <c r="D10" s="183">
        <v>100</v>
      </c>
    </row>
    <row r="11" spans="1:4" x14ac:dyDescent="0.25">
      <c r="A11" s="35">
        <v>10</v>
      </c>
      <c r="B11" s="36" t="s">
        <v>66</v>
      </c>
      <c r="C11" s="37">
        <v>80</v>
      </c>
      <c r="D11" s="37">
        <v>80</v>
      </c>
    </row>
    <row r="12" spans="1:4" x14ac:dyDescent="0.25">
      <c r="A12" s="35">
        <v>11</v>
      </c>
      <c r="B12" s="36" t="s">
        <v>57</v>
      </c>
      <c r="C12" s="37">
        <v>100</v>
      </c>
      <c r="D12" s="37">
        <v>100</v>
      </c>
    </row>
    <row r="13" spans="1:4" x14ac:dyDescent="0.25">
      <c r="A13" s="35">
        <v>12</v>
      </c>
      <c r="B13" s="36" t="s">
        <v>36</v>
      </c>
      <c r="C13" s="37">
        <v>100</v>
      </c>
      <c r="D13" s="37">
        <v>100</v>
      </c>
    </row>
    <row r="14" spans="1:4" x14ac:dyDescent="0.25">
      <c r="A14" s="40">
        <v>16</v>
      </c>
      <c r="B14" s="41" t="s">
        <v>116</v>
      </c>
      <c r="C14" s="42">
        <v>80</v>
      </c>
      <c r="D14" s="42">
        <v>80</v>
      </c>
    </row>
    <row r="15" spans="1:4" ht="13.8" thickBot="1" x14ac:dyDescent="0.3">
      <c r="A15" s="40"/>
      <c r="B15" s="41"/>
      <c r="C15" s="42"/>
      <c r="D15" s="42"/>
    </row>
    <row r="16" spans="1:4" ht="24.6" thickBot="1" x14ac:dyDescent="0.3">
      <c r="A16" s="40"/>
      <c r="B16" s="43" t="s">
        <v>84</v>
      </c>
      <c r="C16" s="237" t="s">
        <v>75</v>
      </c>
      <c r="D16" s="238"/>
    </row>
    <row r="17" spans="1:9" ht="13.8" thickBot="1" x14ac:dyDescent="0.3">
      <c r="A17" s="27" t="s">
        <v>67</v>
      </c>
      <c r="B17" s="28" t="s">
        <v>79</v>
      </c>
      <c r="C17" s="235" t="s">
        <v>107</v>
      </c>
      <c r="D17" s="236"/>
      <c r="E17" s="239" t="s">
        <v>83</v>
      </c>
      <c r="F17" s="240"/>
      <c r="G17" s="240"/>
      <c r="H17" s="240"/>
    </row>
    <row r="18" spans="1:9" ht="13.8" thickBot="1" x14ac:dyDescent="0.3">
      <c r="A18" s="27" t="s">
        <v>68</v>
      </c>
      <c r="B18" s="28" t="s">
        <v>80</v>
      </c>
      <c r="C18" s="235" t="s">
        <v>107</v>
      </c>
      <c r="D18" s="236"/>
      <c r="E18" s="241"/>
      <c r="F18" s="242"/>
      <c r="G18" s="242"/>
      <c r="H18" s="242"/>
    </row>
    <row r="19" spans="1:9" ht="13.8" thickBot="1" x14ac:dyDescent="0.3">
      <c r="A19" s="38" t="s">
        <v>74</v>
      </c>
      <c r="B19" s="39" t="s">
        <v>76</v>
      </c>
      <c r="C19" s="233" t="s">
        <v>117</v>
      </c>
      <c r="D19" s="234"/>
      <c r="E19" s="241"/>
      <c r="F19" s="242"/>
      <c r="G19" s="242"/>
      <c r="H19" s="242"/>
    </row>
    <row r="20" spans="1:9" x14ac:dyDescent="0.25">
      <c r="E20" s="241"/>
      <c r="F20" s="242"/>
      <c r="G20" s="242"/>
      <c r="H20" s="242"/>
    </row>
    <row r="21" spans="1:9" x14ac:dyDescent="0.25">
      <c r="A21" s="44"/>
      <c r="B21" s="45"/>
      <c r="C21" s="45"/>
      <c r="D21" s="45"/>
    </row>
    <row r="22" spans="1:9" x14ac:dyDescent="0.25">
      <c r="A22" s="44" t="s">
        <v>118</v>
      </c>
      <c r="B22" s="45"/>
      <c r="C22" s="45"/>
      <c r="D22" s="45"/>
    </row>
    <row r="23" spans="1:9" x14ac:dyDescent="0.25">
      <c r="A23" s="187">
        <v>752.34</v>
      </c>
      <c r="B23" s="212" t="s">
        <v>159</v>
      </c>
      <c r="C23" s="45"/>
      <c r="D23" s="45"/>
    </row>
    <row r="24" spans="1:9" x14ac:dyDescent="0.25">
      <c r="A24" s="44"/>
      <c r="B24" s="45"/>
      <c r="C24" s="45"/>
      <c r="D24" s="45"/>
    </row>
    <row r="25" spans="1:9" x14ac:dyDescent="0.25">
      <c r="A25" s="222" t="s">
        <v>160</v>
      </c>
      <c r="B25" s="223"/>
      <c r="C25" s="47"/>
      <c r="D25" s="47"/>
      <c r="E25" s="47"/>
      <c r="F25" s="47"/>
      <c r="G25" s="47"/>
      <c r="H25" s="47"/>
      <c r="I25" s="47"/>
    </row>
    <row r="26" spans="1:9" x14ac:dyDescent="0.25">
      <c r="A26" s="224">
        <v>6067.75</v>
      </c>
      <c r="B26" s="225" t="s">
        <v>158</v>
      </c>
      <c r="C26" s="47"/>
      <c r="D26" s="47"/>
      <c r="E26" s="47"/>
      <c r="F26" s="47"/>
      <c r="G26" s="47"/>
      <c r="H26" s="47"/>
      <c r="I26" s="47"/>
    </row>
    <row r="27" spans="1:9" x14ac:dyDescent="0.25">
      <c r="A27" s="46"/>
      <c r="B27" s="47"/>
      <c r="C27" s="47"/>
      <c r="D27" s="47"/>
      <c r="E27" s="47"/>
      <c r="F27" s="47"/>
      <c r="G27" s="47"/>
      <c r="H27" s="47"/>
      <c r="I27" s="47"/>
    </row>
    <row r="28" spans="1:9" x14ac:dyDescent="0.25">
      <c r="A28" s="46"/>
      <c r="B28" s="47"/>
      <c r="C28" s="47"/>
      <c r="D28" s="47"/>
      <c r="E28" s="47"/>
      <c r="F28" s="47"/>
      <c r="G28" s="47"/>
      <c r="H28" s="47"/>
      <c r="I28" s="47"/>
    </row>
    <row r="29" spans="1:9" x14ac:dyDescent="0.25">
      <c r="A29" s="46"/>
      <c r="B29" s="47"/>
      <c r="C29" s="47"/>
      <c r="D29" s="47"/>
      <c r="E29" s="47"/>
      <c r="F29" s="47"/>
      <c r="G29" s="47"/>
      <c r="H29" s="47"/>
      <c r="I29" s="47"/>
    </row>
    <row r="30" spans="1:9" x14ac:dyDescent="0.25">
      <c r="A30" s="46"/>
      <c r="B30" s="47"/>
      <c r="C30" s="47"/>
      <c r="D30" s="47"/>
      <c r="E30" s="47"/>
      <c r="F30" s="47"/>
      <c r="G30" s="47"/>
      <c r="H30" s="47"/>
      <c r="I30" s="47"/>
    </row>
    <row r="31" spans="1:9" x14ac:dyDescent="0.25">
      <c r="A31" s="46"/>
      <c r="B31" s="47"/>
      <c r="C31" s="47"/>
      <c r="D31" s="47"/>
      <c r="E31" s="47"/>
      <c r="F31" s="47"/>
      <c r="G31" s="47"/>
      <c r="H31" s="47"/>
      <c r="I31" s="47"/>
    </row>
    <row r="32" spans="1:9" x14ac:dyDescent="0.25">
      <c r="A32" s="46"/>
      <c r="B32" s="47"/>
      <c r="C32" s="47"/>
      <c r="D32" s="47"/>
      <c r="E32" s="47"/>
      <c r="F32" s="47"/>
      <c r="G32" s="47"/>
      <c r="H32" s="47"/>
      <c r="I32" s="47"/>
    </row>
    <row r="33" spans="1:9" x14ac:dyDescent="0.25">
      <c r="A33" s="46"/>
      <c r="B33" s="47"/>
      <c r="C33" s="47"/>
      <c r="D33" s="47"/>
      <c r="E33" s="47"/>
      <c r="F33" s="47"/>
      <c r="G33" s="47"/>
      <c r="H33" s="47"/>
      <c r="I33" s="47"/>
    </row>
    <row r="34" spans="1:9" x14ac:dyDescent="0.25">
      <c r="A34" s="46"/>
      <c r="B34" s="47"/>
      <c r="C34" s="47"/>
      <c r="D34" s="47"/>
      <c r="E34" s="47"/>
      <c r="F34" s="47"/>
      <c r="G34" s="47"/>
      <c r="H34" s="47"/>
      <c r="I34" s="47"/>
    </row>
    <row r="35" spans="1:9" x14ac:dyDescent="0.25">
      <c r="A35" s="46"/>
      <c r="B35" s="47"/>
      <c r="C35" s="47"/>
      <c r="D35" s="47"/>
      <c r="E35" s="47"/>
      <c r="F35" s="47"/>
      <c r="G35" s="47"/>
      <c r="H35" s="47"/>
      <c r="I35" s="47"/>
    </row>
    <row r="36" spans="1:9" x14ac:dyDescent="0.25">
      <c r="A36" s="46"/>
      <c r="B36" s="47"/>
      <c r="C36" s="47"/>
      <c r="D36" s="47"/>
      <c r="E36" s="47"/>
      <c r="F36" s="47"/>
      <c r="G36" s="47"/>
      <c r="H36" s="47"/>
      <c r="I36" s="47"/>
    </row>
    <row r="37" spans="1:9" x14ac:dyDescent="0.25">
      <c r="A37" s="46"/>
      <c r="B37" s="47"/>
      <c r="C37" s="47"/>
      <c r="D37" s="47"/>
      <c r="E37" s="47"/>
      <c r="F37" s="47"/>
      <c r="G37" s="47"/>
      <c r="H37" s="47"/>
      <c r="I37" s="47"/>
    </row>
    <row r="38" spans="1:9" x14ac:dyDescent="0.25">
      <c r="A38" s="46"/>
      <c r="B38" s="47"/>
      <c r="C38" s="47"/>
      <c r="D38" s="47"/>
      <c r="E38" s="47"/>
      <c r="F38" s="47"/>
      <c r="G38" s="47"/>
      <c r="H38" s="47"/>
      <c r="I38" s="47"/>
    </row>
  </sheetData>
  <sheetProtection algorithmName="SHA-512" hashValue="8yzCkK+vcDGPsRy+SVg8sZZGKgArtXKUj+junXl+WcZhnrA8GU3QmUL68Rpt77ttqAPijpa0tCK50LX1mhPVFQ==" saltValue="g3yLyzGD9LGtaP7yUfxf+g==" spinCount="100000" sheet="1" objects="1" scenarios="1"/>
  <mergeCells count="5">
    <mergeCell ref="C19:D19"/>
    <mergeCell ref="C17:D17"/>
    <mergeCell ref="C18:D18"/>
    <mergeCell ref="C16:D16"/>
    <mergeCell ref="E17:H20"/>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defaultRowHeight="13.2" x14ac:dyDescent="0.25"/>
  <sheetData>
    <row r="1" spans="1:1" x14ac:dyDescent="0.25">
      <c r="A1">
        <v>0</v>
      </c>
    </row>
    <row r="2" spans="1:1" x14ac:dyDescent="0.25">
      <c r="A2">
        <v>0.06</v>
      </c>
    </row>
    <row r="3" spans="1:1" x14ac:dyDescent="0.25">
      <c r="A3">
        <v>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pageSetUpPr fitToPage="1"/>
  </sheetPr>
  <dimension ref="A1:I44"/>
  <sheetViews>
    <sheetView showGridLines="0" zoomScale="80" zoomScaleNormal="80" workbookViewId="0">
      <selection activeCell="C1" sqref="C1"/>
    </sheetView>
  </sheetViews>
  <sheetFormatPr defaultColWidth="9.109375" defaultRowHeight="13.8" x14ac:dyDescent="0.25"/>
  <cols>
    <col min="1" max="1" width="14.88671875" style="50" customWidth="1"/>
    <col min="2" max="2" width="19.109375" style="50" customWidth="1"/>
    <col min="3" max="3" width="26.5546875" style="61" customWidth="1"/>
    <col min="4" max="4" width="24.88671875" style="61" customWidth="1"/>
    <col min="5" max="5" width="8.6640625" style="61" customWidth="1"/>
    <col min="6" max="6" width="28.5546875" style="61" customWidth="1"/>
    <col min="7" max="7" width="14.109375" style="50" customWidth="1"/>
    <col min="8" max="8" width="28.44140625" style="50" customWidth="1"/>
    <col min="9" max="16384" width="9.109375" style="50"/>
  </cols>
  <sheetData>
    <row r="1" spans="1:8" ht="14.4" thickBot="1" x14ac:dyDescent="0.3">
      <c r="A1" s="48"/>
      <c r="B1" s="49" t="s">
        <v>90</v>
      </c>
      <c r="C1" s="196"/>
      <c r="D1" s="49" t="s">
        <v>40</v>
      </c>
      <c r="E1" s="280"/>
      <c r="F1" s="281"/>
      <c r="G1" s="282"/>
    </row>
    <row r="2" spans="1:8" s="54" customFormat="1" x14ac:dyDescent="0.25">
      <c r="A2" s="54" t="s">
        <v>141</v>
      </c>
      <c r="C2" s="55"/>
      <c r="D2" s="55"/>
      <c r="E2" s="52"/>
      <c r="F2" s="53"/>
      <c r="G2" s="53"/>
    </row>
    <row r="3" spans="1:8" x14ac:dyDescent="0.25">
      <c r="B3" s="49" t="s">
        <v>145</v>
      </c>
      <c r="C3" s="12"/>
      <c r="D3" s="217" t="s">
        <v>6</v>
      </c>
      <c r="E3" s="55"/>
      <c r="F3" s="300" t="s">
        <v>148</v>
      </c>
      <c r="G3" s="301"/>
      <c r="H3" s="213">
        <f>zahtevek!L6</f>
        <v>0</v>
      </c>
    </row>
    <row r="4" spans="1:8" x14ac:dyDescent="0.25">
      <c r="A4" s="56"/>
      <c r="B4" s="49" t="s">
        <v>41</v>
      </c>
      <c r="C4" s="12"/>
      <c r="D4" s="57" t="s">
        <v>58</v>
      </c>
      <c r="E4" s="12"/>
      <c r="F4" s="56" t="s">
        <v>25</v>
      </c>
    </row>
    <row r="5" spans="1:8" x14ac:dyDescent="0.25">
      <c r="A5" s="56"/>
      <c r="B5" s="49" t="s">
        <v>42</v>
      </c>
      <c r="C5" s="13"/>
      <c r="D5" s="58" t="s">
        <v>58</v>
      </c>
      <c r="E5" s="12"/>
      <c r="F5" s="56" t="s">
        <v>25</v>
      </c>
    </row>
    <row r="6" spans="1:8" s="54" customFormat="1" ht="14.4" thickBot="1" x14ac:dyDescent="0.3">
      <c r="A6" s="59"/>
      <c r="B6" s="51" t="s">
        <v>43</v>
      </c>
      <c r="C6" s="16"/>
      <c r="D6" s="51" t="s">
        <v>65</v>
      </c>
      <c r="E6" s="12"/>
      <c r="F6" s="51" t="s">
        <v>44</v>
      </c>
      <c r="G6" s="12"/>
    </row>
    <row r="7" spans="1:8" ht="14.4" thickBot="1" x14ac:dyDescent="0.3">
      <c r="A7" s="60"/>
      <c r="B7" s="60"/>
      <c r="F7" s="296" t="s">
        <v>135</v>
      </c>
      <c r="G7" s="297"/>
      <c r="H7" s="151"/>
    </row>
    <row r="8" spans="1:8" ht="14.4" thickBot="1" x14ac:dyDescent="0.3">
      <c r="B8" s="285" t="s">
        <v>3</v>
      </c>
      <c r="C8" s="286"/>
      <c r="D8" s="62"/>
      <c r="F8" s="296" t="s">
        <v>136</v>
      </c>
      <c r="G8" s="297"/>
      <c r="H8" s="151"/>
    </row>
    <row r="9" spans="1:8" s="63" customFormat="1" ht="31.5" customHeight="1" thickBot="1" x14ac:dyDescent="0.3">
      <c r="B9" s="64" t="s">
        <v>1</v>
      </c>
      <c r="C9" s="64" t="s">
        <v>2</v>
      </c>
      <c r="D9" s="283" t="s">
        <v>0</v>
      </c>
      <c r="E9" s="284"/>
      <c r="F9" s="292" t="s">
        <v>137</v>
      </c>
      <c r="G9" s="293"/>
      <c r="H9" s="95">
        <v>0.06</v>
      </c>
    </row>
    <row r="10" spans="1:8" s="65" customFormat="1" ht="27" customHeight="1" thickBot="1" x14ac:dyDescent="0.3">
      <c r="B10" s="29"/>
      <c r="C10" s="29"/>
      <c r="D10" s="287"/>
      <c r="E10" s="288"/>
      <c r="F10" s="294" t="s">
        <v>138</v>
      </c>
      <c r="G10" s="295"/>
      <c r="H10" s="184"/>
    </row>
    <row r="11" spans="1:8" ht="14.4" thickBot="1" x14ac:dyDescent="0.3">
      <c r="B11" s="66" t="s">
        <v>69</v>
      </c>
      <c r="C11" s="214"/>
      <c r="D11" s="289" t="s">
        <v>144</v>
      </c>
      <c r="E11" s="290"/>
      <c r="F11" s="291" t="s">
        <v>139</v>
      </c>
      <c r="G11" s="291"/>
      <c r="H11" s="186">
        <f>ROUND(H25*(H10/100)*0.0885,2)</f>
        <v>0</v>
      </c>
    </row>
    <row r="12" spans="1:8" ht="14.4" thickBot="1" x14ac:dyDescent="0.3">
      <c r="B12" s="67"/>
      <c r="C12" s="68"/>
      <c r="D12" s="298">
        <f>IF(C4=0,0,ROUND(D10/C4*C3,2))</f>
        <v>0</v>
      </c>
      <c r="E12" s="299"/>
      <c r="F12" s="292" t="s">
        <v>140</v>
      </c>
      <c r="G12" s="293"/>
      <c r="H12" s="185">
        <f>ROUND(H25*0.0885,2)</f>
        <v>0</v>
      </c>
    </row>
    <row r="13" spans="1:8" ht="15.75" customHeight="1" thickBot="1" x14ac:dyDescent="0.3">
      <c r="B13" s="65"/>
      <c r="C13" s="49" t="s">
        <v>45</v>
      </c>
      <c r="D13" s="30"/>
      <c r="E13" s="69" t="str">
        <f>IF(ISBLANK(D13),"",VLOOKUP(D13,šifrant!A:B,2,FALSE))</f>
        <v/>
      </c>
    </row>
    <row r="14" spans="1:8" ht="14.4" thickBot="1" x14ac:dyDescent="0.3">
      <c r="B14" s="65"/>
      <c r="C14" s="49" t="s">
        <v>46</v>
      </c>
      <c r="D14" s="23" t="str">
        <f>IF(OR(ISBLANK(C11),ISBLANK(D13)),"0",IF(C11="A",VLOOKUP(D13,šifrant!A:C,3,FALSE),VLOOKUP(D13,šifrant!A:D,4,FALSE)))</f>
        <v>0</v>
      </c>
      <c r="E14" s="70"/>
      <c r="F14" s="206" t="s">
        <v>130</v>
      </c>
      <c r="G14" s="278">
        <f>IF(UPPER(H8)="DA",0,IF(ISBLANK(H10),H12,H12-H11))</f>
        <v>0</v>
      </c>
      <c r="H14" s="279"/>
    </row>
    <row r="15" spans="1:8" ht="14.4" thickBot="1" x14ac:dyDescent="0.3">
      <c r="B15" s="65"/>
      <c r="C15" s="49" t="s">
        <v>47</v>
      </c>
      <c r="D15" s="5"/>
      <c r="E15" s="70"/>
      <c r="F15" s="211" t="s">
        <v>131</v>
      </c>
      <c r="G15" s="278">
        <f>IF(UPPER(H8)="DA",0,ROUND(H25*0.0656,2))</f>
        <v>0</v>
      </c>
      <c r="H15" s="302"/>
    </row>
    <row r="16" spans="1:8" ht="14.4" thickBot="1" x14ac:dyDescent="0.3">
      <c r="B16" s="65"/>
      <c r="C16" s="65"/>
      <c r="D16" s="71"/>
      <c r="E16" s="70"/>
      <c r="F16" s="51" t="s">
        <v>132</v>
      </c>
      <c r="G16" s="278">
        <f>IF(UPPER(H8)="DA",0,ROUND((H25*H9)/100,2))</f>
        <v>0</v>
      </c>
      <c r="H16" s="302"/>
    </row>
    <row r="17" spans="1:8" ht="14.4" thickBot="1" x14ac:dyDescent="0.3">
      <c r="A17" s="49" t="s">
        <v>48</v>
      </c>
      <c r="B17" s="12"/>
      <c r="C17" s="49" t="s">
        <v>49</v>
      </c>
      <c r="D17" s="17"/>
      <c r="E17" s="70"/>
      <c r="F17" s="51" t="s">
        <v>133</v>
      </c>
      <c r="G17" s="278">
        <f>IF(UPPER(H8)="DA",0,ROUND(H25*0.001,2))</f>
        <v>0</v>
      </c>
      <c r="H17" s="302"/>
    </row>
    <row r="18" spans="1:8" ht="14.4" thickBot="1" x14ac:dyDescent="0.3">
      <c r="B18" s="200"/>
      <c r="C18" s="201" t="s">
        <v>50</v>
      </c>
      <c r="D18" s="202"/>
      <c r="E18" s="70"/>
      <c r="F18" s="51" t="s">
        <v>134</v>
      </c>
      <c r="G18" s="278">
        <f>IF(UPPER(H8)="DA",0,ROUND(H25*0.0053,2))</f>
        <v>0</v>
      </c>
      <c r="H18" s="302"/>
    </row>
    <row r="19" spans="1:8" ht="14.4" thickBot="1" x14ac:dyDescent="0.3">
      <c r="B19" s="203"/>
      <c r="C19" s="201" t="s">
        <v>51</v>
      </c>
      <c r="D19" s="204"/>
      <c r="E19" s="50"/>
    </row>
    <row r="20" spans="1:8" ht="14.4" thickBot="1" x14ac:dyDescent="0.3">
      <c r="B20" s="65"/>
      <c r="C20" s="65"/>
      <c r="D20" s="72"/>
      <c r="E20" s="55"/>
      <c r="F20" s="56"/>
      <c r="G20" s="49" t="s">
        <v>52</v>
      </c>
      <c r="H20" s="20">
        <f>IF(D19=0,0,ROUND(D18/D19,2))</f>
        <v>0</v>
      </c>
    </row>
    <row r="21" spans="1:8" ht="14.4" thickBot="1" x14ac:dyDescent="0.3">
      <c r="B21" s="309" t="s">
        <v>143</v>
      </c>
      <c r="C21" s="310"/>
      <c r="D21" s="189"/>
      <c r="E21" s="198"/>
      <c r="F21" s="200"/>
      <c r="G21" s="201" t="s">
        <v>119</v>
      </c>
      <c r="H21" s="205">
        <f>ROUND(H20*D15*D14/100,2)</f>
        <v>0</v>
      </c>
    </row>
    <row r="22" spans="1:8" ht="14.4" thickBot="1" x14ac:dyDescent="0.3">
      <c r="B22" s="310"/>
      <c r="C22" s="310"/>
      <c r="F22" s="315" t="s">
        <v>165</v>
      </c>
      <c r="G22" s="313"/>
      <c r="H22" s="199">
        <f>ROUND(+MIN(H21*D12,D21*D12,D27*D12),2)</f>
        <v>0</v>
      </c>
    </row>
    <row r="23" spans="1:8" ht="14.4" thickBot="1" x14ac:dyDescent="0.3">
      <c r="B23" s="190"/>
      <c r="C23" s="191" t="s">
        <v>162</v>
      </c>
      <c r="D23" s="216">
        <f>ROUND(D24*D12,2)</f>
        <v>0</v>
      </c>
      <c r="E23" s="192"/>
    </row>
    <row r="24" spans="1:8" ht="17.399999999999999" customHeight="1" thickBot="1" x14ac:dyDescent="0.3">
      <c r="B24" s="215"/>
      <c r="C24" s="191" t="s">
        <v>155</v>
      </c>
      <c r="D24" s="229">
        <f>IF(H3=0,0,ROUND((šifrant!A23/H3),6))</f>
        <v>0</v>
      </c>
      <c r="E24" s="50"/>
    </row>
    <row r="25" spans="1:8" ht="17.399999999999999" customHeight="1" thickBot="1" x14ac:dyDescent="0.3">
      <c r="B25" s="215"/>
      <c r="C25" s="191"/>
      <c r="D25" s="220"/>
      <c r="E25" s="50"/>
      <c r="F25" s="193"/>
      <c r="G25" s="194" t="s">
        <v>120</v>
      </c>
      <c r="H25" s="195">
        <f>IF(H22=0,0,MAX(H22,D23))</f>
        <v>0</v>
      </c>
    </row>
    <row r="26" spans="1:8" ht="17.399999999999999" customHeight="1" thickBot="1" x14ac:dyDescent="0.3">
      <c r="A26" s="311" t="s">
        <v>161</v>
      </c>
      <c r="B26" s="312"/>
      <c r="C26" s="313"/>
      <c r="D26" s="227">
        <f>ROUND(D27*D12,2)</f>
        <v>0</v>
      </c>
      <c r="F26" s="56"/>
      <c r="G26" s="49"/>
      <c r="H26" s="226"/>
    </row>
    <row r="27" spans="1:8" ht="17.399999999999999" customHeight="1" thickBot="1" x14ac:dyDescent="0.3">
      <c r="A27" s="311" t="s">
        <v>164</v>
      </c>
      <c r="B27" s="311"/>
      <c r="C27" s="314"/>
      <c r="D27" s="228">
        <f>IF(H3=0,0,ROUND((šifrant!A26/H3),6))</f>
        <v>0</v>
      </c>
      <c r="F27" s="56"/>
      <c r="G27" s="49"/>
      <c r="H27" s="226"/>
    </row>
    <row r="28" spans="1:8" ht="17.399999999999999" customHeight="1" thickBot="1" x14ac:dyDescent="0.3">
      <c r="B28" s="215"/>
      <c r="C28" s="191"/>
      <c r="D28" s="220"/>
      <c r="E28" s="50"/>
      <c r="F28" s="56"/>
      <c r="G28" s="49" t="s">
        <v>53</v>
      </c>
      <c r="H28" s="20">
        <f>G14+G15+G16+G17+G18</f>
        <v>0</v>
      </c>
    </row>
    <row r="29" spans="1:8" ht="18" customHeight="1" thickBot="1" x14ac:dyDescent="0.3">
      <c r="F29" s="65"/>
      <c r="G29" s="73" t="s">
        <v>55</v>
      </c>
      <c r="H29" s="21">
        <f>ROUND(H25+H28,2)</f>
        <v>0</v>
      </c>
    </row>
    <row r="30" spans="1:8" ht="18.600000000000001" customHeight="1" thickBot="1" x14ac:dyDescent="0.3">
      <c r="A30" s="257" t="s">
        <v>121</v>
      </c>
      <c r="B30" s="258"/>
      <c r="C30" s="258"/>
      <c r="D30" s="258"/>
      <c r="E30" s="56"/>
      <c r="G30" s="49" t="s">
        <v>93</v>
      </c>
      <c r="H30" s="15"/>
    </row>
    <row r="31" spans="1:8" ht="14.4" thickBot="1" x14ac:dyDescent="0.3">
      <c r="A31" s="259" t="s">
        <v>122</v>
      </c>
      <c r="B31" s="260"/>
      <c r="C31" s="260"/>
      <c r="D31" s="261">
        <f>H21</f>
        <v>0</v>
      </c>
      <c r="F31" s="74"/>
      <c r="G31" s="73" t="s">
        <v>54</v>
      </c>
      <c r="H31" s="22">
        <f>H29+H30</f>
        <v>0</v>
      </c>
    </row>
    <row r="32" spans="1:8" ht="12" customHeight="1" x14ac:dyDescent="0.25">
      <c r="A32" s="260"/>
      <c r="B32" s="260"/>
      <c r="C32" s="260"/>
      <c r="D32" s="262"/>
      <c r="F32" s="74"/>
      <c r="G32" s="73"/>
      <c r="H32" s="197"/>
    </row>
    <row r="33" spans="1:9" ht="13.95" customHeight="1" x14ac:dyDescent="0.25">
      <c r="A33" s="303" t="s">
        <v>125</v>
      </c>
      <c r="B33" s="303"/>
      <c r="C33" s="303"/>
      <c r="D33" s="304">
        <f>ROUND(D21,2)</f>
        <v>0</v>
      </c>
      <c r="E33" s="50"/>
    </row>
    <row r="34" spans="1:9" ht="12.6" customHeight="1" x14ac:dyDescent="0.25">
      <c r="A34" s="303"/>
      <c r="B34" s="303"/>
      <c r="C34" s="303"/>
      <c r="D34" s="305"/>
      <c r="E34" s="50"/>
      <c r="F34" s="306" t="s">
        <v>129</v>
      </c>
      <c r="G34" s="307"/>
      <c r="H34" s="308"/>
    </row>
    <row r="35" spans="1:9" ht="15" customHeight="1" x14ac:dyDescent="0.25">
      <c r="A35" s="264" t="s">
        <v>163</v>
      </c>
      <c r="B35" s="265"/>
      <c r="C35" s="265"/>
      <c r="D35" s="266">
        <f xml:space="preserve"> ROUND(D24,2)</f>
        <v>0</v>
      </c>
      <c r="E35" s="50"/>
      <c r="F35" s="255" t="s">
        <v>124</v>
      </c>
      <c r="G35" s="256"/>
      <c r="H35" s="255" t="s">
        <v>128</v>
      </c>
    </row>
    <row r="36" spans="1:9" ht="20.25" customHeight="1" x14ac:dyDescent="0.25">
      <c r="A36" s="265"/>
      <c r="B36" s="265"/>
      <c r="C36" s="265"/>
      <c r="D36" s="267"/>
      <c r="F36" s="263"/>
      <c r="G36" s="263"/>
      <c r="H36" s="256"/>
    </row>
    <row r="37" spans="1:9" ht="24.75" customHeight="1" x14ac:dyDescent="0.25">
      <c r="A37" s="274" t="s">
        <v>169</v>
      </c>
      <c r="B37" s="275"/>
      <c r="C37" s="275"/>
      <c r="D37" s="230">
        <f xml:space="preserve"> ROUND(D27,2)</f>
        <v>0</v>
      </c>
      <c r="F37" s="276" t="s">
        <v>123</v>
      </c>
      <c r="G37" s="277"/>
      <c r="H37" s="221" t="s">
        <v>127</v>
      </c>
    </row>
    <row r="38" spans="1:9" ht="16.95" customHeight="1" x14ac:dyDescent="0.25">
      <c r="A38" s="209"/>
      <c r="B38" s="210"/>
      <c r="C38" s="207"/>
      <c r="F38" s="252" t="s">
        <v>154</v>
      </c>
      <c r="G38" s="252"/>
      <c r="H38" s="252" t="s">
        <v>156</v>
      </c>
    </row>
    <row r="39" spans="1:9" ht="7.95" customHeight="1" x14ac:dyDescent="0.25">
      <c r="A39" s="268" t="s">
        <v>126</v>
      </c>
      <c r="B39" s="253"/>
      <c r="E39" s="207"/>
      <c r="F39" s="252"/>
      <c r="G39" s="252"/>
      <c r="H39" s="252"/>
      <c r="I39" s="208"/>
    </row>
    <row r="40" spans="1:9" ht="28.2" customHeight="1" thickBot="1" x14ac:dyDescent="0.3">
      <c r="A40" s="269"/>
      <c r="B40" s="254"/>
      <c r="C40" s="270" t="s">
        <v>142</v>
      </c>
      <c r="D40" s="219"/>
      <c r="E40" s="219"/>
      <c r="F40" s="272" t="s">
        <v>166</v>
      </c>
      <c r="G40" s="273"/>
      <c r="H40" s="231" t="s">
        <v>156</v>
      </c>
    </row>
    <row r="41" spans="1:9" ht="71.400000000000006" customHeight="1" x14ac:dyDescent="0.25">
      <c r="A41" s="269"/>
      <c r="B41" s="254"/>
      <c r="C41" s="271"/>
      <c r="D41" s="243" t="s">
        <v>168</v>
      </c>
      <c r="E41" s="244"/>
      <c r="F41" s="244"/>
      <c r="G41" s="244"/>
      <c r="H41" s="245"/>
    </row>
    <row r="42" spans="1:9" x14ac:dyDescent="0.25">
      <c r="B42" s="61"/>
      <c r="D42" s="246"/>
      <c r="E42" s="247"/>
      <c r="F42" s="247"/>
      <c r="G42" s="247"/>
      <c r="H42" s="248"/>
    </row>
    <row r="43" spans="1:9" x14ac:dyDescent="0.25">
      <c r="A43" s="75" t="s">
        <v>63</v>
      </c>
      <c r="B43" s="14"/>
      <c r="D43" s="246"/>
      <c r="E43" s="247"/>
      <c r="F43" s="247"/>
      <c r="G43" s="247"/>
      <c r="H43" s="248"/>
    </row>
    <row r="44" spans="1:9" ht="78.75" customHeight="1" thickBot="1" x14ac:dyDescent="0.3">
      <c r="D44" s="249"/>
      <c r="E44" s="250"/>
      <c r="F44" s="250"/>
      <c r="G44" s="250"/>
      <c r="H44" s="251"/>
    </row>
  </sheetData>
  <sheetProtection algorithmName="SHA-512" hashValue="O7z0XLL4+DN1wMHW4ZS0XVODI3I/HSYYIDjrb+oBdaOWuZllmeK0G+b22Q+5pDqtS3Hz5eQQekxM7WxhDfSM+A==" saltValue="czmDMaG8JzygHJ2YyeAyaA==" spinCount="100000" sheet="1" selectLockedCells="1"/>
  <mergeCells count="41">
    <mergeCell ref="G15:H15"/>
    <mergeCell ref="G16:H16"/>
    <mergeCell ref="G17:H17"/>
    <mergeCell ref="G18:H18"/>
    <mergeCell ref="A33:C34"/>
    <mergeCell ref="D33:D34"/>
    <mergeCell ref="F34:H34"/>
    <mergeCell ref="B21:C22"/>
    <mergeCell ref="A26:C26"/>
    <mergeCell ref="A27:C27"/>
    <mergeCell ref="F22:G22"/>
    <mergeCell ref="G14:H14"/>
    <mergeCell ref="E1:G1"/>
    <mergeCell ref="D9:E9"/>
    <mergeCell ref="B8:C8"/>
    <mergeCell ref="D10:E10"/>
    <mergeCell ref="D11:E11"/>
    <mergeCell ref="F11:G11"/>
    <mergeCell ref="F9:G9"/>
    <mergeCell ref="F10:G10"/>
    <mergeCell ref="F12:G12"/>
    <mergeCell ref="F7:G7"/>
    <mergeCell ref="F8:G8"/>
    <mergeCell ref="D12:E12"/>
    <mergeCell ref="F3:G3"/>
    <mergeCell ref="D41:H44"/>
    <mergeCell ref="H38:H39"/>
    <mergeCell ref="B39:B41"/>
    <mergeCell ref="H35:H36"/>
    <mergeCell ref="A30:D30"/>
    <mergeCell ref="A31:C32"/>
    <mergeCell ref="D31:D32"/>
    <mergeCell ref="F35:G36"/>
    <mergeCell ref="F38:G39"/>
    <mergeCell ref="A35:C36"/>
    <mergeCell ref="D35:D36"/>
    <mergeCell ref="A39:A41"/>
    <mergeCell ref="C40:C41"/>
    <mergeCell ref="F40:G40"/>
    <mergeCell ref="A37:C37"/>
    <mergeCell ref="F37:G37"/>
  </mergeCells>
  <phoneticPr fontId="2" type="noConversion"/>
  <dataValidations count="3">
    <dataValidation type="list" allowBlank="1" showInputMessage="1" showErrorMessage="1" sqref="C11" xr:uid="{00000000-0002-0000-0300-000000000000}">
      <formula1>"A,B"</formula1>
    </dataValidation>
    <dataValidation type="list" allowBlank="1" showInputMessage="1" showErrorMessage="1" sqref="H10" xr:uid="{00000000-0002-0000-0300-000001000000}">
      <formula1>"30,50"</formula1>
    </dataValidation>
    <dataValidation type="list" showInputMessage="1" showErrorMessage="1" sqref="H7:H8" xr:uid="{00000000-0002-0000-0300-000002000000}">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'skriti šifrant'!$A$1:$A$3</xm:f>
          </x14:formula1>
          <xm:sqref>H9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pageSetUpPr fitToPage="1"/>
  </sheetPr>
  <dimension ref="A1:I44"/>
  <sheetViews>
    <sheetView showGridLines="0" zoomScale="80" zoomScaleNormal="80" workbookViewId="0">
      <selection activeCell="C1" sqref="C1"/>
    </sheetView>
  </sheetViews>
  <sheetFormatPr defaultColWidth="9.109375" defaultRowHeight="13.8" x14ac:dyDescent="0.25"/>
  <cols>
    <col min="1" max="1" width="14.88671875" style="50" customWidth="1"/>
    <col min="2" max="2" width="19.109375" style="50" customWidth="1"/>
    <col min="3" max="3" width="26.5546875" style="61" customWidth="1"/>
    <col min="4" max="4" width="24.88671875" style="61" customWidth="1"/>
    <col min="5" max="5" width="8.6640625" style="61" customWidth="1"/>
    <col min="6" max="6" width="28.5546875" style="61" customWidth="1"/>
    <col min="7" max="7" width="14.109375" style="50" customWidth="1"/>
    <col min="8" max="8" width="28.44140625" style="50" customWidth="1"/>
    <col min="9" max="16384" width="9.109375" style="50"/>
  </cols>
  <sheetData>
    <row r="1" spans="1:8" ht="14.4" thickBot="1" x14ac:dyDescent="0.3">
      <c r="A1" s="48"/>
      <c r="B1" s="49" t="s">
        <v>90</v>
      </c>
      <c r="C1" s="196"/>
      <c r="D1" s="49" t="s">
        <v>40</v>
      </c>
      <c r="E1" s="280"/>
      <c r="F1" s="281"/>
      <c r="G1" s="282"/>
    </row>
    <row r="2" spans="1:8" s="54" customFormat="1" x14ac:dyDescent="0.25">
      <c r="A2" s="54" t="s">
        <v>141</v>
      </c>
      <c r="C2" s="55"/>
      <c r="D2" s="55"/>
      <c r="E2" s="52"/>
      <c r="F2" s="53"/>
      <c r="G2" s="53"/>
    </row>
    <row r="3" spans="1:8" x14ac:dyDescent="0.25">
      <c r="B3" s="49" t="s">
        <v>145</v>
      </c>
      <c r="C3" s="12"/>
      <c r="D3" s="217" t="s">
        <v>6</v>
      </c>
      <c r="E3" s="55"/>
      <c r="F3" s="300" t="s">
        <v>148</v>
      </c>
      <c r="G3" s="301"/>
      <c r="H3" s="213">
        <f>zahtevek!L6</f>
        <v>0</v>
      </c>
    </row>
    <row r="4" spans="1:8" x14ac:dyDescent="0.25">
      <c r="A4" s="56"/>
      <c r="B4" s="49" t="s">
        <v>41</v>
      </c>
      <c r="C4" s="12"/>
      <c r="D4" s="57" t="s">
        <v>58</v>
      </c>
      <c r="E4" s="12"/>
      <c r="F4" s="56" t="s">
        <v>25</v>
      </c>
    </row>
    <row r="5" spans="1:8" x14ac:dyDescent="0.25">
      <c r="A5" s="56"/>
      <c r="B5" s="49" t="s">
        <v>42</v>
      </c>
      <c r="C5" s="13"/>
      <c r="D5" s="58" t="s">
        <v>58</v>
      </c>
      <c r="E5" s="12"/>
      <c r="F5" s="56" t="s">
        <v>25</v>
      </c>
    </row>
    <row r="6" spans="1:8" s="54" customFormat="1" ht="14.4" thickBot="1" x14ac:dyDescent="0.3">
      <c r="A6" s="59"/>
      <c r="B6" s="51" t="s">
        <v>43</v>
      </c>
      <c r="C6" s="16"/>
      <c r="D6" s="51" t="s">
        <v>65</v>
      </c>
      <c r="E6" s="12"/>
      <c r="F6" s="51" t="s">
        <v>44</v>
      </c>
      <c r="G6" s="12"/>
    </row>
    <row r="7" spans="1:8" ht="14.4" thickBot="1" x14ac:dyDescent="0.3">
      <c r="A7" s="60"/>
      <c r="B7" s="60"/>
      <c r="F7" s="296" t="s">
        <v>135</v>
      </c>
      <c r="G7" s="297"/>
      <c r="H7" s="151"/>
    </row>
    <row r="8" spans="1:8" ht="14.4" thickBot="1" x14ac:dyDescent="0.3">
      <c r="B8" s="285" t="s">
        <v>3</v>
      </c>
      <c r="C8" s="286"/>
      <c r="D8" s="62"/>
      <c r="F8" s="296" t="s">
        <v>136</v>
      </c>
      <c r="G8" s="297"/>
      <c r="H8" s="151"/>
    </row>
    <row r="9" spans="1:8" s="63" customFormat="1" ht="31.5" customHeight="1" thickBot="1" x14ac:dyDescent="0.3">
      <c r="B9" s="64" t="s">
        <v>1</v>
      </c>
      <c r="C9" s="64" t="s">
        <v>2</v>
      </c>
      <c r="D9" s="283" t="s">
        <v>0</v>
      </c>
      <c r="E9" s="284"/>
      <c r="F9" s="292" t="s">
        <v>137</v>
      </c>
      <c r="G9" s="293"/>
      <c r="H9" s="95">
        <v>0.06</v>
      </c>
    </row>
    <row r="10" spans="1:8" s="65" customFormat="1" ht="27" customHeight="1" thickBot="1" x14ac:dyDescent="0.3">
      <c r="B10" s="29"/>
      <c r="C10" s="29"/>
      <c r="D10" s="287"/>
      <c r="E10" s="288"/>
      <c r="F10" s="294" t="s">
        <v>138</v>
      </c>
      <c r="G10" s="295"/>
      <c r="H10" s="184"/>
    </row>
    <row r="11" spans="1:8" ht="14.4" thickBot="1" x14ac:dyDescent="0.3">
      <c r="B11" s="66" t="s">
        <v>69</v>
      </c>
      <c r="C11" s="214"/>
      <c r="D11" s="289" t="s">
        <v>144</v>
      </c>
      <c r="E11" s="290"/>
      <c r="F11" s="291" t="s">
        <v>139</v>
      </c>
      <c r="G11" s="291"/>
      <c r="H11" s="186">
        <f>ROUND(H25*(H10/100)*0.0885,2)</f>
        <v>0</v>
      </c>
    </row>
    <row r="12" spans="1:8" ht="14.4" thickBot="1" x14ac:dyDescent="0.3">
      <c r="B12" s="67"/>
      <c r="C12" s="68"/>
      <c r="D12" s="298">
        <f>IF(C4=0,0,ROUND(D10/C4*C3,2))</f>
        <v>0</v>
      </c>
      <c r="E12" s="299"/>
      <c r="F12" s="292" t="s">
        <v>140</v>
      </c>
      <c r="G12" s="293"/>
      <c r="H12" s="185">
        <f>ROUND(H25*0.0885,2)</f>
        <v>0</v>
      </c>
    </row>
    <row r="13" spans="1:8" ht="15.75" customHeight="1" thickBot="1" x14ac:dyDescent="0.3">
      <c r="B13" s="65"/>
      <c r="C13" s="49" t="s">
        <v>45</v>
      </c>
      <c r="D13" s="30"/>
      <c r="E13" s="69" t="str">
        <f>IF(ISBLANK(D13),"",VLOOKUP(D13,šifrant!A:B,2,FALSE))</f>
        <v/>
      </c>
    </row>
    <row r="14" spans="1:8" ht="14.4" thickBot="1" x14ac:dyDescent="0.3">
      <c r="B14" s="65"/>
      <c r="C14" s="49" t="s">
        <v>46</v>
      </c>
      <c r="D14" s="23" t="str">
        <f>IF(OR(ISBLANK(C11),ISBLANK(D13)),"0",IF(C11="A",VLOOKUP(D13,šifrant!A:C,3,FALSE),VLOOKUP(D13,šifrant!A:D,4,FALSE)))</f>
        <v>0</v>
      </c>
      <c r="E14" s="70"/>
      <c r="F14" s="206" t="s">
        <v>130</v>
      </c>
      <c r="G14" s="278">
        <f>IF(UPPER(H8)="DA",0,IF(ISBLANK(H10),H12,H12-H11))</f>
        <v>0</v>
      </c>
      <c r="H14" s="279"/>
    </row>
    <row r="15" spans="1:8" ht="14.4" thickBot="1" x14ac:dyDescent="0.3">
      <c r="B15" s="65"/>
      <c r="C15" s="49" t="s">
        <v>47</v>
      </c>
      <c r="D15" s="5"/>
      <c r="E15" s="70"/>
      <c r="F15" s="211" t="s">
        <v>131</v>
      </c>
      <c r="G15" s="278">
        <f>IF(UPPER(H8)="DA",0,ROUND(H25*0.0656,2))</f>
        <v>0</v>
      </c>
      <c r="H15" s="302"/>
    </row>
    <row r="16" spans="1:8" ht="14.4" thickBot="1" x14ac:dyDescent="0.3">
      <c r="B16" s="65"/>
      <c r="C16" s="65"/>
      <c r="D16" s="71"/>
      <c r="E16" s="70"/>
      <c r="F16" s="51" t="s">
        <v>132</v>
      </c>
      <c r="G16" s="278">
        <f>IF(UPPER(H8)="DA",0,ROUND((H25*H9)/100,2))</f>
        <v>0</v>
      </c>
      <c r="H16" s="302"/>
    </row>
    <row r="17" spans="1:8" ht="14.4" thickBot="1" x14ac:dyDescent="0.3">
      <c r="A17" s="49" t="s">
        <v>48</v>
      </c>
      <c r="B17" s="12"/>
      <c r="C17" s="49" t="s">
        <v>49</v>
      </c>
      <c r="D17" s="17"/>
      <c r="E17" s="70"/>
      <c r="F17" s="51" t="s">
        <v>133</v>
      </c>
      <c r="G17" s="278">
        <f>IF(UPPER(H8)="DA",0,ROUND(H25*0.001,2))</f>
        <v>0</v>
      </c>
      <c r="H17" s="302"/>
    </row>
    <row r="18" spans="1:8" ht="14.4" thickBot="1" x14ac:dyDescent="0.3">
      <c r="B18" s="200"/>
      <c r="C18" s="201" t="s">
        <v>50</v>
      </c>
      <c r="D18" s="202"/>
      <c r="E18" s="70"/>
      <c r="F18" s="51" t="s">
        <v>134</v>
      </c>
      <c r="G18" s="278">
        <f>IF(UPPER(H8)="DA",0,ROUND(H25*0.0053,2))</f>
        <v>0</v>
      </c>
      <c r="H18" s="302"/>
    </row>
    <row r="19" spans="1:8" ht="14.4" thickBot="1" x14ac:dyDescent="0.3">
      <c r="B19" s="203"/>
      <c r="C19" s="201" t="s">
        <v>51</v>
      </c>
      <c r="D19" s="204"/>
      <c r="E19" s="50"/>
    </row>
    <row r="20" spans="1:8" ht="14.4" thickBot="1" x14ac:dyDescent="0.3">
      <c r="B20" s="65"/>
      <c r="C20" s="65"/>
      <c r="D20" s="72"/>
      <c r="E20" s="55"/>
      <c r="F20" s="56"/>
      <c r="G20" s="49" t="s">
        <v>52</v>
      </c>
      <c r="H20" s="20">
        <f>IF(D19=0,0,ROUND(D18/D19,2))</f>
        <v>0</v>
      </c>
    </row>
    <row r="21" spans="1:8" ht="14.4" thickBot="1" x14ac:dyDescent="0.3">
      <c r="B21" s="309" t="s">
        <v>143</v>
      </c>
      <c r="C21" s="310"/>
      <c r="D21" s="189"/>
      <c r="E21" s="198"/>
      <c r="F21" s="200"/>
      <c r="G21" s="201" t="s">
        <v>119</v>
      </c>
      <c r="H21" s="205">
        <f>ROUND(H20*D15*D14/100,2)</f>
        <v>0</v>
      </c>
    </row>
    <row r="22" spans="1:8" ht="14.4" thickBot="1" x14ac:dyDescent="0.3">
      <c r="B22" s="310"/>
      <c r="C22" s="310"/>
      <c r="F22" s="315" t="s">
        <v>165</v>
      </c>
      <c r="G22" s="313"/>
      <c r="H22" s="199">
        <f>ROUND(+MIN(H21*D12,D21*D12,D27*D12),2)</f>
        <v>0</v>
      </c>
    </row>
    <row r="23" spans="1:8" ht="14.4" thickBot="1" x14ac:dyDescent="0.3">
      <c r="B23" s="190"/>
      <c r="C23" s="191" t="s">
        <v>162</v>
      </c>
      <c r="D23" s="216">
        <f>ROUND(D24*D12,2)</f>
        <v>0</v>
      </c>
      <c r="E23" s="192"/>
    </row>
    <row r="24" spans="1:8" ht="17.399999999999999" customHeight="1" thickBot="1" x14ac:dyDescent="0.3">
      <c r="B24" s="215"/>
      <c r="C24" s="191" t="s">
        <v>155</v>
      </c>
      <c r="D24" s="229">
        <f>IF(H3=0,0,ROUND((šifrant!A23/H3),6))</f>
        <v>0</v>
      </c>
      <c r="E24" s="50"/>
    </row>
    <row r="25" spans="1:8" ht="17.399999999999999" customHeight="1" thickBot="1" x14ac:dyDescent="0.3">
      <c r="B25" s="215"/>
      <c r="C25" s="191"/>
      <c r="D25" s="220"/>
      <c r="E25" s="50"/>
      <c r="F25" s="193"/>
      <c r="G25" s="194" t="s">
        <v>120</v>
      </c>
      <c r="H25" s="195">
        <f>IF(H22=0,0,MAX(H22,D23))</f>
        <v>0</v>
      </c>
    </row>
    <row r="26" spans="1:8" ht="17.399999999999999" customHeight="1" thickBot="1" x14ac:dyDescent="0.3">
      <c r="A26" s="311" t="s">
        <v>161</v>
      </c>
      <c r="B26" s="312"/>
      <c r="C26" s="313"/>
      <c r="D26" s="227">
        <f>ROUND(D27*D12,2)</f>
        <v>0</v>
      </c>
      <c r="F26" s="56"/>
      <c r="G26" s="49"/>
      <c r="H26" s="226"/>
    </row>
    <row r="27" spans="1:8" ht="17.399999999999999" customHeight="1" thickBot="1" x14ac:dyDescent="0.3">
      <c r="A27" s="311" t="s">
        <v>164</v>
      </c>
      <c r="B27" s="311"/>
      <c r="C27" s="314"/>
      <c r="D27" s="228">
        <f>IF(H3=0,0,ROUND((šifrant!A26/H3),6))</f>
        <v>0</v>
      </c>
      <c r="F27" s="56"/>
      <c r="G27" s="49"/>
      <c r="H27" s="226"/>
    </row>
    <row r="28" spans="1:8" ht="17.399999999999999" customHeight="1" thickBot="1" x14ac:dyDescent="0.3">
      <c r="B28" s="215"/>
      <c r="C28" s="191"/>
      <c r="D28" s="220"/>
      <c r="E28" s="50"/>
      <c r="F28" s="56"/>
      <c r="G28" s="49" t="s">
        <v>53</v>
      </c>
      <c r="H28" s="20">
        <f>G14+G15+G16+G17+G18</f>
        <v>0</v>
      </c>
    </row>
    <row r="29" spans="1:8" ht="18" customHeight="1" thickBot="1" x14ac:dyDescent="0.3">
      <c r="F29" s="65"/>
      <c r="G29" s="73" t="s">
        <v>55</v>
      </c>
      <c r="H29" s="21">
        <f>ROUND(H25+H28,2)</f>
        <v>0</v>
      </c>
    </row>
    <row r="30" spans="1:8" ht="18.600000000000001" customHeight="1" thickBot="1" x14ac:dyDescent="0.3">
      <c r="A30" s="257" t="s">
        <v>121</v>
      </c>
      <c r="B30" s="258"/>
      <c r="C30" s="258"/>
      <c r="D30" s="258"/>
      <c r="E30" s="56"/>
      <c r="G30" s="49" t="s">
        <v>93</v>
      </c>
      <c r="H30" s="15"/>
    </row>
    <row r="31" spans="1:8" ht="14.4" thickBot="1" x14ac:dyDescent="0.3">
      <c r="A31" s="259" t="s">
        <v>122</v>
      </c>
      <c r="B31" s="260"/>
      <c r="C31" s="260"/>
      <c r="D31" s="261">
        <f>H21</f>
        <v>0</v>
      </c>
      <c r="F31" s="74"/>
      <c r="G31" s="73" t="s">
        <v>54</v>
      </c>
      <c r="H31" s="22">
        <f>H29+H30</f>
        <v>0</v>
      </c>
    </row>
    <row r="32" spans="1:8" ht="12" customHeight="1" x14ac:dyDescent="0.25">
      <c r="A32" s="260"/>
      <c r="B32" s="260"/>
      <c r="C32" s="260"/>
      <c r="D32" s="262"/>
      <c r="F32" s="74"/>
      <c r="G32" s="73"/>
      <c r="H32" s="197"/>
    </row>
    <row r="33" spans="1:9" ht="13.95" customHeight="1" x14ac:dyDescent="0.25">
      <c r="A33" s="303" t="s">
        <v>125</v>
      </c>
      <c r="B33" s="303"/>
      <c r="C33" s="303"/>
      <c r="D33" s="304">
        <f>ROUND(D21,2)</f>
        <v>0</v>
      </c>
      <c r="E33" s="50"/>
    </row>
    <row r="34" spans="1:9" ht="12.6" customHeight="1" x14ac:dyDescent="0.25">
      <c r="A34" s="303"/>
      <c r="B34" s="303"/>
      <c r="C34" s="303"/>
      <c r="D34" s="305"/>
      <c r="E34" s="50"/>
      <c r="F34" s="306" t="s">
        <v>129</v>
      </c>
      <c r="G34" s="307"/>
      <c r="H34" s="308"/>
    </row>
    <row r="35" spans="1:9" ht="15" customHeight="1" x14ac:dyDescent="0.25">
      <c r="A35" s="264" t="s">
        <v>163</v>
      </c>
      <c r="B35" s="265"/>
      <c r="C35" s="265"/>
      <c r="D35" s="266">
        <f xml:space="preserve"> ROUND(D24,2)</f>
        <v>0</v>
      </c>
      <c r="E35" s="50"/>
      <c r="F35" s="255" t="s">
        <v>124</v>
      </c>
      <c r="G35" s="256"/>
      <c r="H35" s="255" t="s">
        <v>128</v>
      </c>
    </row>
    <row r="36" spans="1:9" ht="20.25" customHeight="1" x14ac:dyDescent="0.25">
      <c r="A36" s="265"/>
      <c r="B36" s="265"/>
      <c r="C36" s="265"/>
      <c r="D36" s="267"/>
      <c r="F36" s="263"/>
      <c r="G36" s="263"/>
      <c r="H36" s="256"/>
    </row>
    <row r="37" spans="1:9" ht="24.75" customHeight="1" x14ac:dyDescent="0.25">
      <c r="A37" s="274" t="s">
        <v>169</v>
      </c>
      <c r="B37" s="275"/>
      <c r="C37" s="275"/>
      <c r="D37" s="230">
        <f xml:space="preserve"> ROUND(D27,2)</f>
        <v>0</v>
      </c>
      <c r="F37" s="276" t="s">
        <v>123</v>
      </c>
      <c r="G37" s="277"/>
      <c r="H37" s="221" t="s">
        <v>127</v>
      </c>
    </row>
    <row r="38" spans="1:9" ht="16.95" customHeight="1" x14ac:dyDescent="0.25">
      <c r="A38" s="209"/>
      <c r="B38" s="210"/>
      <c r="C38" s="207"/>
      <c r="F38" s="252" t="s">
        <v>154</v>
      </c>
      <c r="G38" s="252"/>
      <c r="H38" s="252" t="s">
        <v>156</v>
      </c>
    </row>
    <row r="39" spans="1:9" ht="7.95" customHeight="1" x14ac:dyDescent="0.25">
      <c r="A39" s="268" t="s">
        <v>126</v>
      </c>
      <c r="B39" s="253"/>
      <c r="E39" s="207"/>
      <c r="F39" s="252"/>
      <c r="G39" s="252"/>
      <c r="H39" s="252"/>
      <c r="I39" s="208"/>
    </row>
    <row r="40" spans="1:9" ht="28.2" customHeight="1" thickBot="1" x14ac:dyDescent="0.3">
      <c r="A40" s="269"/>
      <c r="B40" s="254"/>
      <c r="C40" s="270" t="s">
        <v>142</v>
      </c>
      <c r="D40" s="219"/>
      <c r="E40" s="219"/>
      <c r="F40" s="272" t="s">
        <v>166</v>
      </c>
      <c r="G40" s="273"/>
      <c r="H40" s="231" t="s">
        <v>156</v>
      </c>
    </row>
    <row r="41" spans="1:9" ht="71.400000000000006" customHeight="1" x14ac:dyDescent="0.25">
      <c r="A41" s="269"/>
      <c r="B41" s="254"/>
      <c r="C41" s="271"/>
      <c r="D41" s="243" t="s">
        <v>168</v>
      </c>
      <c r="E41" s="244"/>
      <c r="F41" s="244"/>
      <c r="G41" s="244"/>
      <c r="H41" s="245"/>
    </row>
    <row r="42" spans="1:9" x14ac:dyDescent="0.25">
      <c r="B42" s="61"/>
      <c r="D42" s="246"/>
      <c r="E42" s="247"/>
      <c r="F42" s="247"/>
      <c r="G42" s="247"/>
      <c r="H42" s="248"/>
    </row>
    <row r="43" spans="1:9" x14ac:dyDescent="0.25">
      <c r="A43" s="75" t="s">
        <v>63</v>
      </c>
      <c r="B43" s="14"/>
      <c r="D43" s="246"/>
      <c r="E43" s="247"/>
      <c r="F43" s="247"/>
      <c r="G43" s="247"/>
      <c r="H43" s="248"/>
    </row>
    <row r="44" spans="1:9" ht="78.75" customHeight="1" thickBot="1" x14ac:dyDescent="0.3">
      <c r="D44" s="249"/>
      <c r="E44" s="250"/>
      <c r="F44" s="250"/>
      <c r="G44" s="250"/>
      <c r="H44" s="251"/>
    </row>
  </sheetData>
  <sheetProtection algorithmName="SHA-512" hashValue="Aj0U+51fhMR0NBqQNHxCT6F58ItB4KbL3xDgn3IQiXftMkFhNUAuHhJ/OvB4jO5P/+LrPz6VSjYxFUN48AOnjg==" saltValue="UMHivHv+Px0mMiWVZaoN4Q==" spinCount="100000" sheet="1" selectLockedCells="1"/>
  <mergeCells count="41">
    <mergeCell ref="F3:G3"/>
    <mergeCell ref="D12:E12"/>
    <mergeCell ref="A27:C27"/>
    <mergeCell ref="A30:D30"/>
    <mergeCell ref="E1:G1"/>
    <mergeCell ref="B8:C8"/>
    <mergeCell ref="D9:E9"/>
    <mergeCell ref="D10:E10"/>
    <mergeCell ref="G16:H16"/>
    <mergeCell ref="D11:E11"/>
    <mergeCell ref="F9:G9"/>
    <mergeCell ref="F10:G10"/>
    <mergeCell ref="F11:G11"/>
    <mergeCell ref="F12:G12"/>
    <mergeCell ref="F7:G7"/>
    <mergeCell ref="F8:G8"/>
    <mergeCell ref="G14:H14"/>
    <mergeCell ref="G15:H15"/>
    <mergeCell ref="G18:H18"/>
    <mergeCell ref="G17:H17"/>
    <mergeCell ref="B21:C22"/>
    <mergeCell ref="F22:G22"/>
    <mergeCell ref="A26:C26"/>
    <mergeCell ref="A31:C32"/>
    <mergeCell ref="D31:D32"/>
    <mergeCell ref="A33:C34"/>
    <mergeCell ref="D33:D34"/>
    <mergeCell ref="F34:H34"/>
    <mergeCell ref="F35:G36"/>
    <mergeCell ref="H35:H36"/>
    <mergeCell ref="A37:C37"/>
    <mergeCell ref="F37:G37"/>
    <mergeCell ref="A35:C36"/>
    <mergeCell ref="D35:D36"/>
    <mergeCell ref="F38:G39"/>
    <mergeCell ref="H38:H39"/>
    <mergeCell ref="A39:A41"/>
    <mergeCell ref="B39:B41"/>
    <mergeCell ref="C40:C41"/>
    <mergeCell ref="F40:G40"/>
    <mergeCell ref="D41:H44"/>
  </mergeCells>
  <phoneticPr fontId="2" type="noConversion"/>
  <dataValidations count="3">
    <dataValidation type="list" allowBlank="1" showInputMessage="1" showErrorMessage="1" sqref="H10" xr:uid="{91C8E034-8AC9-4F58-AE00-A27A0942C262}">
      <formula1>"30,50"</formula1>
    </dataValidation>
    <dataValidation type="list" allowBlank="1" showInputMessage="1" showErrorMessage="1" sqref="C11" xr:uid="{C437A4F3-8CD6-41A1-8AED-A1E61B1EC0C8}">
      <formula1>"A,B"</formula1>
    </dataValidation>
    <dataValidation type="list" showInputMessage="1" showErrorMessage="1" sqref="H7:H8" xr:uid="{789D3FD3-4D63-46E1-B7A3-8B4854B92457}">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0097300-DCB2-4355-AA34-3466DEB15DDF}">
          <x14:formula1>
            <xm:f>'skriti šifrant'!$A$1:$A$3</xm:f>
          </x14:formula1>
          <xm:sqref>H9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pageSetUpPr fitToPage="1"/>
  </sheetPr>
  <dimension ref="A1:I44"/>
  <sheetViews>
    <sheetView showGridLines="0" zoomScale="80" zoomScaleNormal="80" workbookViewId="0">
      <selection activeCell="C1" sqref="C1"/>
    </sheetView>
  </sheetViews>
  <sheetFormatPr defaultColWidth="9.109375" defaultRowHeight="13.8" x14ac:dyDescent="0.25"/>
  <cols>
    <col min="1" max="1" width="14.88671875" style="50" customWidth="1"/>
    <col min="2" max="2" width="19.109375" style="50" customWidth="1"/>
    <col min="3" max="3" width="26.5546875" style="61" customWidth="1"/>
    <col min="4" max="4" width="24.88671875" style="61" customWidth="1"/>
    <col min="5" max="5" width="8.6640625" style="61" customWidth="1"/>
    <col min="6" max="6" width="28.5546875" style="61" customWidth="1"/>
    <col min="7" max="7" width="14.109375" style="50" customWidth="1"/>
    <col min="8" max="8" width="28.44140625" style="50" customWidth="1"/>
    <col min="9" max="16384" width="9.109375" style="50"/>
  </cols>
  <sheetData>
    <row r="1" spans="1:8" ht="14.4" thickBot="1" x14ac:dyDescent="0.3">
      <c r="A1" s="48"/>
      <c r="B1" s="49" t="s">
        <v>90</v>
      </c>
      <c r="C1" s="196"/>
      <c r="D1" s="49" t="s">
        <v>40</v>
      </c>
      <c r="E1" s="280"/>
      <c r="F1" s="281"/>
      <c r="G1" s="282"/>
    </row>
    <row r="2" spans="1:8" s="54" customFormat="1" x14ac:dyDescent="0.25">
      <c r="A2" s="54" t="s">
        <v>141</v>
      </c>
      <c r="C2" s="55"/>
      <c r="D2" s="55"/>
      <c r="E2" s="52"/>
      <c r="F2" s="53"/>
      <c r="G2" s="53"/>
    </row>
    <row r="3" spans="1:8" x14ac:dyDescent="0.25">
      <c r="B3" s="49" t="s">
        <v>145</v>
      </c>
      <c r="C3" s="12"/>
      <c r="D3" s="217" t="s">
        <v>6</v>
      </c>
      <c r="E3" s="55"/>
      <c r="F3" s="300" t="s">
        <v>148</v>
      </c>
      <c r="G3" s="301"/>
      <c r="H3" s="213">
        <f>zahtevek!L6</f>
        <v>0</v>
      </c>
    </row>
    <row r="4" spans="1:8" x14ac:dyDescent="0.25">
      <c r="A4" s="56"/>
      <c r="B4" s="49" t="s">
        <v>41</v>
      </c>
      <c r="C4" s="12"/>
      <c r="D4" s="57" t="s">
        <v>58</v>
      </c>
      <c r="E4" s="12"/>
      <c r="F4" s="56" t="s">
        <v>25</v>
      </c>
    </row>
    <row r="5" spans="1:8" x14ac:dyDescent="0.25">
      <c r="A5" s="56"/>
      <c r="B5" s="49" t="s">
        <v>42</v>
      </c>
      <c r="C5" s="13"/>
      <c r="D5" s="58" t="s">
        <v>58</v>
      </c>
      <c r="E5" s="12"/>
      <c r="F5" s="56" t="s">
        <v>25</v>
      </c>
    </row>
    <row r="6" spans="1:8" s="54" customFormat="1" ht="14.4" thickBot="1" x14ac:dyDescent="0.3">
      <c r="A6" s="59"/>
      <c r="B6" s="51" t="s">
        <v>43</v>
      </c>
      <c r="C6" s="16"/>
      <c r="D6" s="51" t="s">
        <v>65</v>
      </c>
      <c r="E6" s="12"/>
      <c r="F6" s="51" t="s">
        <v>44</v>
      </c>
      <c r="G6" s="12"/>
    </row>
    <row r="7" spans="1:8" ht="14.4" thickBot="1" x14ac:dyDescent="0.3">
      <c r="A7" s="60"/>
      <c r="B7" s="60"/>
      <c r="F7" s="296" t="s">
        <v>135</v>
      </c>
      <c r="G7" s="297"/>
      <c r="H7" s="151"/>
    </row>
    <row r="8" spans="1:8" ht="14.4" thickBot="1" x14ac:dyDescent="0.3">
      <c r="B8" s="285" t="s">
        <v>3</v>
      </c>
      <c r="C8" s="286"/>
      <c r="D8" s="62"/>
      <c r="F8" s="296" t="s">
        <v>136</v>
      </c>
      <c r="G8" s="297"/>
      <c r="H8" s="151"/>
    </row>
    <row r="9" spans="1:8" s="63" customFormat="1" ht="31.5" customHeight="1" thickBot="1" x14ac:dyDescent="0.3">
      <c r="B9" s="64" t="s">
        <v>1</v>
      </c>
      <c r="C9" s="64" t="s">
        <v>2</v>
      </c>
      <c r="D9" s="283" t="s">
        <v>0</v>
      </c>
      <c r="E9" s="284"/>
      <c r="F9" s="292" t="s">
        <v>137</v>
      </c>
      <c r="G9" s="293"/>
      <c r="H9" s="95">
        <v>0.06</v>
      </c>
    </row>
    <row r="10" spans="1:8" s="65" customFormat="1" ht="27" customHeight="1" thickBot="1" x14ac:dyDescent="0.3">
      <c r="B10" s="29"/>
      <c r="C10" s="29"/>
      <c r="D10" s="287"/>
      <c r="E10" s="288"/>
      <c r="F10" s="294" t="s">
        <v>138</v>
      </c>
      <c r="G10" s="295"/>
      <c r="H10" s="184"/>
    </row>
    <row r="11" spans="1:8" ht="14.4" thickBot="1" x14ac:dyDescent="0.3">
      <c r="B11" s="66" t="s">
        <v>69</v>
      </c>
      <c r="C11" s="214"/>
      <c r="D11" s="289" t="s">
        <v>144</v>
      </c>
      <c r="E11" s="290"/>
      <c r="F11" s="291" t="s">
        <v>139</v>
      </c>
      <c r="G11" s="291"/>
      <c r="H11" s="186">
        <f>ROUND(H25*(H10/100)*0.0885,2)</f>
        <v>0</v>
      </c>
    </row>
    <row r="12" spans="1:8" ht="14.4" thickBot="1" x14ac:dyDescent="0.3">
      <c r="B12" s="67"/>
      <c r="C12" s="68"/>
      <c r="D12" s="298">
        <f>IF(C4=0,0,ROUND(D10/C4*C3,2))</f>
        <v>0</v>
      </c>
      <c r="E12" s="299"/>
      <c r="F12" s="292" t="s">
        <v>140</v>
      </c>
      <c r="G12" s="293"/>
      <c r="H12" s="185">
        <f>ROUND(H25*0.0885,2)</f>
        <v>0</v>
      </c>
    </row>
    <row r="13" spans="1:8" ht="15.75" customHeight="1" thickBot="1" x14ac:dyDescent="0.3">
      <c r="B13" s="65"/>
      <c r="C13" s="49" t="s">
        <v>45</v>
      </c>
      <c r="D13" s="30"/>
      <c r="E13" s="69" t="str">
        <f>IF(ISBLANK(D13),"",VLOOKUP(D13,šifrant!A:B,2,FALSE))</f>
        <v/>
      </c>
    </row>
    <row r="14" spans="1:8" ht="14.4" thickBot="1" x14ac:dyDescent="0.3">
      <c r="B14" s="65"/>
      <c r="C14" s="49" t="s">
        <v>46</v>
      </c>
      <c r="D14" s="23" t="str">
        <f>IF(OR(ISBLANK(C11),ISBLANK(D13)),"0",IF(C11="A",VLOOKUP(D13,šifrant!A:C,3,FALSE),VLOOKUP(D13,šifrant!A:D,4,FALSE)))</f>
        <v>0</v>
      </c>
      <c r="E14" s="70"/>
      <c r="F14" s="206" t="s">
        <v>130</v>
      </c>
      <c r="G14" s="278">
        <f>IF(UPPER(H8)="DA",0,IF(ISBLANK(H10),H12,H12-H11))</f>
        <v>0</v>
      </c>
      <c r="H14" s="279"/>
    </row>
    <row r="15" spans="1:8" ht="14.4" thickBot="1" x14ac:dyDescent="0.3">
      <c r="B15" s="65"/>
      <c r="C15" s="49" t="s">
        <v>47</v>
      </c>
      <c r="D15" s="5"/>
      <c r="E15" s="70"/>
      <c r="F15" s="211" t="s">
        <v>131</v>
      </c>
      <c r="G15" s="278">
        <f>IF(UPPER(H8)="DA",0,ROUND(H25*0.0656,2))</f>
        <v>0</v>
      </c>
      <c r="H15" s="302"/>
    </row>
    <row r="16" spans="1:8" ht="14.4" thickBot="1" x14ac:dyDescent="0.3">
      <c r="B16" s="65"/>
      <c r="C16" s="65"/>
      <c r="D16" s="71"/>
      <c r="E16" s="70"/>
      <c r="F16" s="51" t="s">
        <v>132</v>
      </c>
      <c r="G16" s="278">
        <f>IF(UPPER(H8)="DA",0,ROUND((H25*H9)/100,2))</f>
        <v>0</v>
      </c>
      <c r="H16" s="302"/>
    </row>
    <row r="17" spans="1:8" ht="14.4" thickBot="1" x14ac:dyDescent="0.3">
      <c r="A17" s="49" t="s">
        <v>48</v>
      </c>
      <c r="B17" s="12"/>
      <c r="C17" s="49" t="s">
        <v>49</v>
      </c>
      <c r="D17" s="17"/>
      <c r="E17" s="70"/>
      <c r="F17" s="51" t="s">
        <v>133</v>
      </c>
      <c r="G17" s="278">
        <f>IF(UPPER(H8)="DA",0,ROUND(H25*0.001,2))</f>
        <v>0</v>
      </c>
      <c r="H17" s="302"/>
    </row>
    <row r="18" spans="1:8" ht="14.4" thickBot="1" x14ac:dyDescent="0.3">
      <c r="B18" s="200"/>
      <c r="C18" s="201" t="s">
        <v>50</v>
      </c>
      <c r="D18" s="202"/>
      <c r="E18" s="70"/>
      <c r="F18" s="51" t="s">
        <v>134</v>
      </c>
      <c r="G18" s="278">
        <f>IF(UPPER(H8)="DA",0,ROUND(H25*0.0053,2))</f>
        <v>0</v>
      </c>
      <c r="H18" s="302"/>
    </row>
    <row r="19" spans="1:8" ht="14.4" thickBot="1" x14ac:dyDescent="0.3">
      <c r="B19" s="203"/>
      <c r="C19" s="201" t="s">
        <v>51</v>
      </c>
      <c r="D19" s="204"/>
      <c r="E19" s="50"/>
    </row>
    <row r="20" spans="1:8" ht="14.4" thickBot="1" x14ac:dyDescent="0.3">
      <c r="B20" s="65"/>
      <c r="C20" s="65"/>
      <c r="D20" s="72"/>
      <c r="E20" s="55"/>
      <c r="F20" s="56"/>
      <c r="G20" s="49" t="s">
        <v>52</v>
      </c>
      <c r="H20" s="20">
        <f>IF(D19=0,0,ROUND(D18/D19,2))</f>
        <v>0</v>
      </c>
    </row>
    <row r="21" spans="1:8" ht="14.4" thickBot="1" x14ac:dyDescent="0.3">
      <c r="B21" s="309" t="s">
        <v>143</v>
      </c>
      <c r="C21" s="310"/>
      <c r="D21" s="189"/>
      <c r="E21" s="198"/>
      <c r="F21" s="200"/>
      <c r="G21" s="201" t="s">
        <v>119</v>
      </c>
      <c r="H21" s="205">
        <f>ROUND(H20*D15*D14/100,2)</f>
        <v>0</v>
      </c>
    </row>
    <row r="22" spans="1:8" ht="14.4" thickBot="1" x14ac:dyDescent="0.3">
      <c r="B22" s="310"/>
      <c r="C22" s="310"/>
      <c r="F22" s="315" t="s">
        <v>165</v>
      </c>
      <c r="G22" s="313"/>
      <c r="H22" s="199">
        <f>ROUND(+MIN(H21*D12,D21*D12,D27*D12),2)</f>
        <v>0</v>
      </c>
    </row>
    <row r="23" spans="1:8" ht="14.4" thickBot="1" x14ac:dyDescent="0.3">
      <c r="B23" s="190"/>
      <c r="C23" s="191" t="s">
        <v>162</v>
      </c>
      <c r="D23" s="216">
        <f>ROUND(D24*D12,2)</f>
        <v>0</v>
      </c>
      <c r="E23" s="192"/>
    </row>
    <row r="24" spans="1:8" ht="17.399999999999999" customHeight="1" thickBot="1" x14ac:dyDescent="0.3">
      <c r="B24" s="215"/>
      <c r="C24" s="191" t="s">
        <v>155</v>
      </c>
      <c r="D24" s="229">
        <f>IF(H3=0,0,ROUND((šifrant!A23/H3),6))</f>
        <v>0</v>
      </c>
      <c r="E24" s="50"/>
    </row>
    <row r="25" spans="1:8" ht="17.399999999999999" customHeight="1" thickBot="1" x14ac:dyDescent="0.3">
      <c r="B25" s="215"/>
      <c r="C25" s="191"/>
      <c r="D25" s="220"/>
      <c r="E25" s="50"/>
      <c r="F25" s="193"/>
      <c r="G25" s="194" t="s">
        <v>120</v>
      </c>
      <c r="H25" s="195">
        <f>IF(H22=0,0,MAX(H22,D23))</f>
        <v>0</v>
      </c>
    </row>
    <row r="26" spans="1:8" ht="17.399999999999999" customHeight="1" thickBot="1" x14ac:dyDescent="0.3">
      <c r="A26" s="311" t="s">
        <v>161</v>
      </c>
      <c r="B26" s="312"/>
      <c r="C26" s="313"/>
      <c r="D26" s="227">
        <f>ROUND(D27*D12,2)</f>
        <v>0</v>
      </c>
      <c r="F26" s="56"/>
      <c r="G26" s="49"/>
      <c r="H26" s="226"/>
    </row>
    <row r="27" spans="1:8" ht="17.399999999999999" customHeight="1" thickBot="1" x14ac:dyDescent="0.3">
      <c r="A27" s="311" t="s">
        <v>164</v>
      </c>
      <c r="B27" s="311"/>
      <c r="C27" s="314"/>
      <c r="D27" s="228">
        <f>IF(H3=0,0,ROUND((šifrant!A26/H3),6))</f>
        <v>0</v>
      </c>
      <c r="F27" s="56"/>
      <c r="G27" s="49"/>
      <c r="H27" s="226"/>
    </row>
    <row r="28" spans="1:8" ht="17.399999999999999" customHeight="1" thickBot="1" x14ac:dyDescent="0.3">
      <c r="B28" s="215"/>
      <c r="C28" s="191"/>
      <c r="D28" s="220"/>
      <c r="E28" s="50"/>
      <c r="F28" s="56"/>
      <c r="G28" s="49" t="s">
        <v>53</v>
      </c>
      <c r="H28" s="20">
        <f>G14+G15+G16+G17+G18</f>
        <v>0</v>
      </c>
    </row>
    <row r="29" spans="1:8" ht="18" customHeight="1" thickBot="1" x14ac:dyDescent="0.3">
      <c r="F29" s="65"/>
      <c r="G29" s="73" t="s">
        <v>55</v>
      </c>
      <c r="H29" s="21">
        <f>ROUND(H25+H28,2)</f>
        <v>0</v>
      </c>
    </row>
    <row r="30" spans="1:8" ht="18.600000000000001" customHeight="1" thickBot="1" x14ac:dyDescent="0.3">
      <c r="A30" s="257" t="s">
        <v>121</v>
      </c>
      <c r="B30" s="258"/>
      <c r="C30" s="258"/>
      <c r="D30" s="258"/>
      <c r="E30" s="56"/>
      <c r="G30" s="49" t="s">
        <v>93</v>
      </c>
      <c r="H30" s="15"/>
    </row>
    <row r="31" spans="1:8" ht="14.4" thickBot="1" x14ac:dyDescent="0.3">
      <c r="A31" s="259" t="s">
        <v>122</v>
      </c>
      <c r="B31" s="260"/>
      <c r="C31" s="260"/>
      <c r="D31" s="261">
        <f>H21</f>
        <v>0</v>
      </c>
      <c r="F31" s="74"/>
      <c r="G31" s="73" t="s">
        <v>54</v>
      </c>
      <c r="H31" s="22">
        <f>H29+H30</f>
        <v>0</v>
      </c>
    </row>
    <row r="32" spans="1:8" ht="12" customHeight="1" x14ac:dyDescent="0.25">
      <c r="A32" s="260"/>
      <c r="B32" s="260"/>
      <c r="C32" s="260"/>
      <c r="D32" s="262"/>
      <c r="F32" s="74"/>
      <c r="G32" s="73"/>
      <c r="H32" s="197"/>
    </row>
    <row r="33" spans="1:9" ht="13.95" customHeight="1" x14ac:dyDescent="0.25">
      <c r="A33" s="303" t="s">
        <v>125</v>
      </c>
      <c r="B33" s="303"/>
      <c r="C33" s="303"/>
      <c r="D33" s="304">
        <f>ROUND(D21,2)</f>
        <v>0</v>
      </c>
      <c r="E33" s="50"/>
    </row>
    <row r="34" spans="1:9" ht="12.6" customHeight="1" x14ac:dyDescent="0.25">
      <c r="A34" s="303"/>
      <c r="B34" s="303"/>
      <c r="C34" s="303"/>
      <c r="D34" s="305"/>
      <c r="E34" s="50"/>
      <c r="F34" s="306" t="s">
        <v>129</v>
      </c>
      <c r="G34" s="307"/>
      <c r="H34" s="308"/>
    </row>
    <row r="35" spans="1:9" ht="15" customHeight="1" x14ac:dyDescent="0.25">
      <c r="A35" s="264" t="s">
        <v>163</v>
      </c>
      <c r="B35" s="265"/>
      <c r="C35" s="265"/>
      <c r="D35" s="266">
        <f xml:space="preserve"> ROUND(D24,2)</f>
        <v>0</v>
      </c>
      <c r="E35" s="50"/>
      <c r="F35" s="255" t="s">
        <v>124</v>
      </c>
      <c r="G35" s="256"/>
      <c r="H35" s="255" t="s">
        <v>128</v>
      </c>
    </row>
    <row r="36" spans="1:9" ht="20.25" customHeight="1" x14ac:dyDescent="0.25">
      <c r="A36" s="265"/>
      <c r="B36" s="265"/>
      <c r="C36" s="265"/>
      <c r="D36" s="267"/>
      <c r="F36" s="263"/>
      <c r="G36" s="263"/>
      <c r="H36" s="256"/>
    </row>
    <row r="37" spans="1:9" ht="24.75" customHeight="1" x14ac:dyDescent="0.25">
      <c r="A37" s="274" t="s">
        <v>169</v>
      </c>
      <c r="B37" s="275"/>
      <c r="C37" s="275"/>
      <c r="D37" s="230">
        <f xml:space="preserve"> ROUND(D27,2)</f>
        <v>0</v>
      </c>
      <c r="F37" s="276" t="s">
        <v>123</v>
      </c>
      <c r="G37" s="277"/>
      <c r="H37" s="221" t="s">
        <v>127</v>
      </c>
    </row>
    <row r="38" spans="1:9" ht="16.95" customHeight="1" x14ac:dyDescent="0.25">
      <c r="A38" s="209"/>
      <c r="B38" s="210"/>
      <c r="C38" s="207"/>
      <c r="F38" s="252" t="s">
        <v>154</v>
      </c>
      <c r="G38" s="252"/>
      <c r="H38" s="252" t="s">
        <v>156</v>
      </c>
    </row>
    <row r="39" spans="1:9" ht="7.95" customHeight="1" x14ac:dyDescent="0.25">
      <c r="A39" s="268" t="s">
        <v>126</v>
      </c>
      <c r="B39" s="253"/>
      <c r="E39" s="207"/>
      <c r="F39" s="252"/>
      <c r="G39" s="252"/>
      <c r="H39" s="252"/>
      <c r="I39" s="208"/>
    </row>
    <row r="40" spans="1:9" ht="28.2" customHeight="1" thickBot="1" x14ac:dyDescent="0.3">
      <c r="A40" s="269"/>
      <c r="B40" s="254"/>
      <c r="C40" s="270" t="s">
        <v>142</v>
      </c>
      <c r="D40" s="219"/>
      <c r="E40" s="219"/>
      <c r="F40" s="272" t="s">
        <v>166</v>
      </c>
      <c r="G40" s="273"/>
      <c r="H40" s="231" t="s">
        <v>156</v>
      </c>
    </row>
    <row r="41" spans="1:9" ht="71.400000000000006" customHeight="1" x14ac:dyDescent="0.25">
      <c r="A41" s="269"/>
      <c r="B41" s="254"/>
      <c r="C41" s="271"/>
      <c r="D41" s="243" t="s">
        <v>168</v>
      </c>
      <c r="E41" s="244"/>
      <c r="F41" s="244"/>
      <c r="G41" s="244"/>
      <c r="H41" s="245"/>
    </row>
    <row r="42" spans="1:9" x14ac:dyDescent="0.25">
      <c r="B42" s="61"/>
      <c r="D42" s="246"/>
      <c r="E42" s="247"/>
      <c r="F42" s="247"/>
      <c r="G42" s="247"/>
      <c r="H42" s="248"/>
    </row>
    <row r="43" spans="1:9" x14ac:dyDescent="0.25">
      <c r="A43" s="75" t="s">
        <v>63</v>
      </c>
      <c r="B43" s="14"/>
      <c r="D43" s="246"/>
      <c r="E43" s="247"/>
      <c r="F43" s="247"/>
      <c r="G43" s="247"/>
      <c r="H43" s="248"/>
    </row>
    <row r="44" spans="1:9" ht="78.75" customHeight="1" thickBot="1" x14ac:dyDescent="0.3">
      <c r="D44" s="249"/>
      <c r="E44" s="250"/>
      <c r="F44" s="250"/>
      <c r="G44" s="250"/>
      <c r="H44" s="251"/>
    </row>
  </sheetData>
  <sheetProtection algorithmName="SHA-512" hashValue="ag7dxYcg0jUI0y+9TQGaNC6GqF5VEQbEgIP+yzJlPBADj8SM5rmjwDqHZxyKHy6yYqB2c6n569MBp0DfHgQMsw==" saltValue="oCLxkf3vmz6b+mw+jy/Vbw==" spinCount="100000" sheet="1" selectLockedCells="1"/>
  <mergeCells count="41">
    <mergeCell ref="F3:G3"/>
    <mergeCell ref="D12:E12"/>
    <mergeCell ref="G17:H17"/>
    <mergeCell ref="A30:D30"/>
    <mergeCell ref="E1:G1"/>
    <mergeCell ref="B8:C8"/>
    <mergeCell ref="D9:E9"/>
    <mergeCell ref="D10:E10"/>
    <mergeCell ref="G16:H16"/>
    <mergeCell ref="D11:E11"/>
    <mergeCell ref="F9:G9"/>
    <mergeCell ref="F10:G10"/>
    <mergeCell ref="F11:G11"/>
    <mergeCell ref="F12:G12"/>
    <mergeCell ref="F7:G7"/>
    <mergeCell ref="F8:G8"/>
    <mergeCell ref="G14:H14"/>
    <mergeCell ref="G15:H15"/>
    <mergeCell ref="G18:H18"/>
    <mergeCell ref="A31:C32"/>
    <mergeCell ref="D31:D32"/>
    <mergeCell ref="B21:C22"/>
    <mergeCell ref="F22:G22"/>
    <mergeCell ref="A26:C26"/>
    <mergeCell ref="A27:C27"/>
    <mergeCell ref="A33:C34"/>
    <mergeCell ref="D33:D34"/>
    <mergeCell ref="F34:H34"/>
    <mergeCell ref="A35:C36"/>
    <mergeCell ref="D35:D36"/>
    <mergeCell ref="F35:G36"/>
    <mergeCell ref="H35:H36"/>
    <mergeCell ref="A37:C37"/>
    <mergeCell ref="F37:G37"/>
    <mergeCell ref="F38:G39"/>
    <mergeCell ref="H38:H39"/>
    <mergeCell ref="A39:A41"/>
    <mergeCell ref="B39:B41"/>
    <mergeCell ref="C40:C41"/>
    <mergeCell ref="F40:G40"/>
    <mergeCell ref="D41:H44"/>
  </mergeCells>
  <phoneticPr fontId="2" type="noConversion"/>
  <dataValidations count="3">
    <dataValidation type="list" allowBlank="1" showInputMessage="1" showErrorMessage="1" sqref="H10" xr:uid="{13E80563-21EB-4678-AA40-700444424BCD}">
      <formula1>"30,50"</formula1>
    </dataValidation>
    <dataValidation type="list" allowBlank="1" showInputMessage="1" showErrorMessage="1" sqref="C11" xr:uid="{1C1616F7-11AB-4801-8552-F0FBB09DC17E}">
      <formula1>"A,B"</formula1>
    </dataValidation>
    <dataValidation type="list" showInputMessage="1" showErrorMessage="1" sqref="H7:H8" xr:uid="{020D2D06-C4D6-4FDE-AD40-37BE19147CE0}">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6EE176-ED68-4C04-A461-7D1D97EEE3F7}">
          <x14:formula1>
            <xm:f>'skriti šifrant'!$A$1:$A$3</xm:f>
          </x14:formula1>
          <xm:sqref>H9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pageSetUpPr fitToPage="1"/>
  </sheetPr>
  <dimension ref="A1:I44"/>
  <sheetViews>
    <sheetView showGridLines="0" zoomScale="80" zoomScaleNormal="80" workbookViewId="0">
      <selection activeCell="C1" sqref="C1"/>
    </sheetView>
  </sheetViews>
  <sheetFormatPr defaultColWidth="9.109375" defaultRowHeight="13.8" x14ac:dyDescent="0.25"/>
  <cols>
    <col min="1" max="1" width="14.88671875" style="50" customWidth="1"/>
    <col min="2" max="2" width="19.109375" style="50" customWidth="1"/>
    <col min="3" max="3" width="26.5546875" style="61" customWidth="1"/>
    <col min="4" max="4" width="24.88671875" style="61" customWidth="1"/>
    <col min="5" max="5" width="8.6640625" style="61" customWidth="1"/>
    <col min="6" max="6" width="28.5546875" style="61" customWidth="1"/>
    <col min="7" max="7" width="14.109375" style="50" customWidth="1"/>
    <col min="8" max="8" width="28.44140625" style="50" customWidth="1"/>
    <col min="9" max="16384" width="9.109375" style="50"/>
  </cols>
  <sheetData>
    <row r="1" spans="1:8" ht="14.4" thickBot="1" x14ac:dyDescent="0.3">
      <c r="A1" s="48"/>
      <c r="B1" s="49" t="s">
        <v>90</v>
      </c>
      <c r="C1" s="196"/>
      <c r="D1" s="49" t="s">
        <v>40</v>
      </c>
      <c r="E1" s="280"/>
      <c r="F1" s="281"/>
      <c r="G1" s="282"/>
    </row>
    <row r="2" spans="1:8" s="54" customFormat="1" x14ac:dyDescent="0.25">
      <c r="A2" s="54" t="s">
        <v>141</v>
      </c>
      <c r="C2" s="55"/>
      <c r="D2" s="55"/>
      <c r="E2" s="52"/>
      <c r="F2" s="53"/>
      <c r="G2" s="53"/>
    </row>
    <row r="3" spans="1:8" x14ac:dyDescent="0.25">
      <c r="B3" s="49" t="s">
        <v>145</v>
      </c>
      <c r="C3" s="12"/>
      <c r="D3" s="217" t="s">
        <v>6</v>
      </c>
      <c r="E3" s="55"/>
      <c r="F3" s="300" t="s">
        <v>148</v>
      </c>
      <c r="G3" s="301"/>
      <c r="H3" s="213">
        <f>zahtevek!L6</f>
        <v>0</v>
      </c>
    </row>
    <row r="4" spans="1:8" x14ac:dyDescent="0.25">
      <c r="A4" s="56"/>
      <c r="B4" s="49" t="s">
        <v>41</v>
      </c>
      <c r="C4" s="12"/>
      <c r="D4" s="57" t="s">
        <v>58</v>
      </c>
      <c r="E4" s="12"/>
      <c r="F4" s="56" t="s">
        <v>25</v>
      </c>
    </row>
    <row r="5" spans="1:8" x14ac:dyDescent="0.25">
      <c r="A5" s="56"/>
      <c r="B5" s="49" t="s">
        <v>42</v>
      </c>
      <c r="C5" s="13"/>
      <c r="D5" s="58" t="s">
        <v>58</v>
      </c>
      <c r="E5" s="12"/>
      <c r="F5" s="56" t="s">
        <v>25</v>
      </c>
    </row>
    <row r="6" spans="1:8" s="54" customFormat="1" ht="14.4" thickBot="1" x14ac:dyDescent="0.3">
      <c r="A6" s="59"/>
      <c r="B6" s="51" t="s">
        <v>43</v>
      </c>
      <c r="C6" s="16"/>
      <c r="D6" s="51" t="s">
        <v>65</v>
      </c>
      <c r="E6" s="12"/>
      <c r="F6" s="51" t="s">
        <v>44</v>
      </c>
      <c r="G6" s="12"/>
    </row>
    <row r="7" spans="1:8" ht="14.4" thickBot="1" x14ac:dyDescent="0.3">
      <c r="A7" s="60"/>
      <c r="B7" s="60"/>
      <c r="F7" s="296" t="s">
        <v>135</v>
      </c>
      <c r="G7" s="297"/>
      <c r="H7" s="151"/>
    </row>
    <row r="8" spans="1:8" ht="14.4" thickBot="1" x14ac:dyDescent="0.3">
      <c r="B8" s="285" t="s">
        <v>3</v>
      </c>
      <c r="C8" s="286"/>
      <c r="D8" s="62"/>
      <c r="F8" s="296" t="s">
        <v>136</v>
      </c>
      <c r="G8" s="297"/>
      <c r="H8" s="151"/>
    </row>
    <row r="9" spans="1:8" s="63" customFormat="1" ht="31.5" customHeight="1" thickBot="1" x14ac:dyDescent="0.3">
      <c r="B9" s="64" t="s">
        <v>1</v>
      </c>
      <c r="C9" s="64" t="s">
        <v>2</v>
      </c>
      <c r="D9" s="283" t="s">
        <v>0</v>
      </c>
      <c r="E9" s="284"/>
      <c r="F9" s="292" t="s">
        <v>137</v>
      </c>
      <c r="G9" s="293"/>
      <c r="H9" s="95">
        <v>0.06</v>
      </c>
    </row>
    <row r="10" spans="1:8" s="65" customFormat="1" ht="27" customHeight="1" thickBot="1" x14ac:dyDescent="0.3">
      <c r="B10" s="29"/>
      <c r="C10" s="29"/>
      <c r="D10" s="287"/>
      <c r="E10" s="288"/>
      <c r="F10" s="294" t="s">
        <v>138</v>
      </c>
      <c r="G10" s="295"/>
      <c r="H10" s="184"/>
    </row>
    <row r="11" spans="1:8" ht="14.4" thickBot="1" x14ac:dyDescent="0.3">
      <c r="B11" s="66" t="s">
        <v>69</v>
      </c>
      <c r="C11" s="214"/>
      <c r="D11" s="289" t="s">
        <v>144</v>
      </c>
      <c r="E11" s="290"/>
      <c r="F11" s="291" t="s">
        <v>139</v>
      </c>
      <c r="G11" s="291"/>
      <c r="H11" s="186">
        <f>ROUND(H25*(H10/100)*0.0885,2)</f>
        <v>0</v>
      </c>
    </row>
    <row r="12" spans="1:8" ht="14.4" thickBot="1" x14ac:dyDescent="0.3">
      <c r="B12" s="67"/>
      <c r="C12" s="68"/>
      <c r="D12" s="298">
        <f>IF(C4=0,0,ROUND(D10/C4*C3,2))</f>
        <v>0</v>
      </c>
      <c r="E12" s="299"/>
      <c r="F12" s="292" t="s">
        <v>140</v>
      </c>
      <c r="G12" s="293"/>
      <c r="H12" s="185">
        <f>ROUND(H25*0.0885,2)</f>
        <v>0</v>
      </c>
    </row>
    <row r="13" spans="1:8" ht="15.75" customHeight="1" thickBot="1" x14ac:dyDescent="0.3">
      <c r="B13" s="65"/>
      <c r="C13" s="49" t="s">
        <v>45</v>
      </c>
      <c r="D13" s="30"/>
      <c r="E13" s="69" t="str">
        <f>IF(ISBLANK(D13),"",VLOOKUP(D13,šifrant!A:B,2,FALSE))</f>
        <v/>
      </c>
    </row>
    <row r="14" spans="1:8" ht="14.4" thickBot="1" x14ac:dyDescent="0.3">
      <c r="B14" s="65"/>
      <c r="C14" s="49" t="s">
        <v>46</v>
      </c>
      <c r="D14" s="23" t="str">
        <f>IF(OR(ISBLANK(C11),ISBLANK(D13)),"0",IF(C11="A",VLOOKUP(D13,šifrant!A:C,3,FALSE),VLOOKUP(D13,šifrant!A:D,4,FALSE)))</f>
        <v>0</v>
      </c>
      <c r="E14" s="70"/>
      <c r="F14" s="206" t="s">
        <v>130</v>
      </c>
      <c r="G14" s="278">
        <f>IF(UPPER(H8)="DA",0,IF(ISBLANK(H10),H12,H12-H11))</f>
        <v>0</v>
      </c>
      <c r="H14" s="279"/>
    </row>
    <row r="15" spans="1:8" ht="14.4" thickBot="1" x14ac:dyDescent="0.3">
      <c r="B15" s="65"/>
      <c r="C15" s="49" t="s">
        <v>47</v>
      </c>
      <c r="D15" s="5"/>
      <c r="E15" s="70"/>
      <c r="F15" s="211" t="s">
        <v>131</v>
      </c>
      <c r="G15" s="278">
        <f>IF(UPPER(H8)="DA",0,ROUND(H25*0.0656,2))</f>
        <v>0</v>
      </c>
      <c r="H15" s="302"/>
    </row>
    <row r="16" spans="1:8" ht="14.4" thickBot="1" x14ac:dyDescent="0.3">
      <c r="B16" s="65"/>
      <c r="C16" s="65"/>
      <c r="D16" s="71"/>
      <c r="E16" s="70"/>
      <c r="F16" s="51" t="s">
        <v>132</v>
      </c>
      <c r="G16" s="278">
        <f>IF(UPPER(H8)="DA",0,ROUND((H25*H9)/100,2))</f>
        <v>0</v>
      </c>
      <c r="H16" s="302"/>
    </row>
    <row r="17" spans="1:8" ht="14.4" thickBot="1" x14ac:dyDescent="0.3">
      <c r="A17" s="49" t="s">
        <v>48</v>
      </c>
      <c r="B17" s="12"/>
      <c r="C17" s="49" t="s">
        <v>49</v>
      </c>
      <c r="D17" s="17"/>
      <c r="E17" s="70"/>
      <c r="F17" s="51" t="s">
        <v>133</v>
      </c>
      <c r="G17" s="278">
        <f>IF(UPPER(H8)="DA",0,ROUND(H25*0.001,2))</f>
        <v>0</v>
      </c>
      <c r="H17" s="302"/>
    </row>
    <row r="18" spans="1:8" ht="14.4" thickBot="1" x14ac:dyDescent="0.3">
      <c r="B18" s="200"/>
      <c r="C18" s="201" t="s">
        <v>50</v>
      </c>
      <c r="D18" s="202"/>
      <c r="E18" s="70"/>
      <c r="F18" s="51" t="s">
        <v>134</v>
      </c>
      <c r="G18" s="278">
        <f>IF(UPPER(H8)="DA",0,ROUND(H25*0.0053,2))</f>
        <v>0</v>
      </c>
      <c r="H18" s="302"/>
    </row>
    <row r="19" spans="1:8" ht="14.4" thickBot="1" x14ac:dyDescent="0.3">
      <c r="B19" s="203"/>
      <c r="C19" s="201" t="s">
        <v>51</v>
      </c>
      <c r="D19" s="204"/>
      <c r="E19" s="50"/>
    </row>
    <row r="20" spans="1:8" ht="14.4" thickBot="1" x14ac:dyDescent="0.3">
      <c r="B20" s="65"/>
      <c r="C20" s="65"/>
      <c r="D20" s="72"/>
      <c r="E20" s="55"/>
      <c r="F20" s="56"/>
      <c r="G20" s="49" t="s">
        <v>52</v>
      </c>
      <c r="H20" s="20">
        <f>IF(D19=0,0,ROUND(D18/D19,2))</f>
        <v>0</v>
      </c>
    </row>
    <row r="21" spans="1:8" ht="14.4" thickBot="1" x14ac:dyDescent="0.3">
      <c r="B21" s="309" t="s">
        <v>143</v>
      </c>
      <c r="C21" s="310"/>
      <c r="D21" s="189"/>
      <c r="E21" s="198"/>
      <c r="F21" s="200"/>
      <c r="G21" s="201" t="s">
        <v>119</v>
      </c>
      <c r="H21" s="205">
        <f>ROUND(H20*D15*D14/100,2)</f>
        <v>0</v>
      </c>
    </row>
    <row r="22" spans="1:8" ht="14.4" thickBot="1" x14ac:dyDescent="0.3">
      <c r="B22" s="310"/>
      <c r="C22" s="310"/>
      <c r="F22" s="315" t="s">
        <v>165</v>
      </c>
      <c r="G22" s="313"/>
      <c r="H22" s="199">
        <f>ROUND(+MIN(H21*D12,D21*D12,D27*D12),2)</f>
        <v>0</v>
      </c>
    </row>
    <row r="23" spans="1:8" ht="14.4" thickBot="1" x14ac:dyDescent="0.3">
      <c r="B23" s="190"/>
      <c r="C23" s="191" t="s">
        <v>162</v>
      </c>
      <c r="D23" s="216">
        <f>ROUND(D24*D12,2)</f>
        <v>0</v>
      </c>
      <c r="E23" s="192"/>
    </row>
    <row r="24" spans="1:8" ht="17.399999999999999" customHeight="1" thickBot="1" x14ac:dyDescent="0.3">
      <c r="B24" s="215"/>
      <c r="C24" s="191" t="s">
        <v>155</v>
      </c>
      <c r="D24" s="229">
        <f>IF(H3=0,0,ROUND((šifrant!A23/H3),6))</f>
        <v>0</v>
      </c>
      <c r="E24" s="50"/>
    </row>
    <row r="25" spans="1:8" ht="17.399999999999999" customHeight="1" thickBot="1" x14ac:dyDescent="0.3">
      <c r="B25" s="215"/>
      <c r="C25" s="191"/>
      <c r="D25" s="220"/>
      <c r="E25" s="50"/>
      <c r="F25" s="193"/>
      <c r="G25" s="194" t="s">
        <v>120</v>
      </c>
      <c r="H25" s="195">
        <f>IF(H22=0,0,MAX(H22,D23))</f>
        <v>0</v>
      </c>
    </row>
    <row r="26" spans="1:8" ht="17.399999999999999" customHeight="1" thickBot="1" x14ac:dyDescent="0.3">
      <c r="A26" s="311" t="s">
        <v>161</v>
      </c>
      <c r="B26" s="312"/>
      <c r="C26" s="313"/>
      <c r="D26" s="227">
        <f>ROUND(D27*D12,2)</f>
        <v>0</v>
      </c>
      <c r="F26" s="56"/>
      <c r="G26" s="49"/>
      <c r="H26" s="226"/>
    </row>
    <row r="27" spans="1:8" ht="17.399999999999999" customHeight="1" thickBot="1" x14ac:dyDescent="0.3">
      <c r="A27" s="311" t="s">
        <v>164</v>
      </c>
      <c r="B27" s="311"/>
      <c r="C27" s="314"/>
      <c r="D27" s="228">
        <f>IF(H3=0,0,ROUND((šifrant!A26/H3),6))</f>
        <v>0</v>
      </c>
      <c r="F27" s="56"/>
      <c r="G27" s="49"/>
      <c r="H27" s="226"/>
    </row>
    <row r="28" spans="1:8" ht="17.399999999999999" customHeight="1" thickBot="1" x14ac:dyDescent="0.3">
      <c r="B28" s="215"/>
      <c r="C28" s="191"/>
      <c r="D28" s="220"/>
      <c r="E28" s="50"/>
      <c r="F28" s="56"/>
      <c r="G28" s="49" t="s">
        <v>53</v>
      </c>
      <c r="H28" s="20">
        <f>G14+G15+G16+G17+G18</f>
        <v>0</v>
      </c>
    </row>
    <row r="29" spans="1:8" ht="18" customHeight="1" thickBot="1" x14ac:dyDescent="0.3">
      <c r="F29" s="65"/>
      <c r="G29" s="73" t="s">
        <v>55</v>
      </c>
      <c r="H29" s="21">
        <f>ROUND(H25+H28,2)</f>
        <v>0</v>
      </c>
    </row>
    <row r="30" spans="1:8" ht="18.600000000000001" customHeight="1" thickBot="1" x14ac:dyDescent="0.3">
      <c r="A30" s="257" t="s">
        <v>121</v>
      </c>
      <c r="B30" s="258"/>
      <c r="C30" s="258"/>
      <c r="D30" s="258"/>
      <c r="E30" s="56"/>
      <c r="G30" s="49" t="s">
        <v>93</v>
      </c>
      <c r="H30" s="15"/>
    </row>
    <row r="31" spans="1:8" ht="14.4" thickBot="1" x14ac:dyDescent="0.3">
      <c r="A31" s="259" t="s">
        <v>122</v>
      </c>
      <c r="B31" s="260"/>
      <c r="C31" s="260"/>
      <c r="D31" s="261">
        <f>H21</f>
        <v>0</v>
      </c>
      <c r="F31" s="74"/>
      <c r="G31" s="73" t="s">
        <v>54</v>
      </c>
      <c r="H31" s="22">
        <f>H29+H30</f>
        <v>0</v>
      </c>
    </row>
    <row r="32" spans="1:8" ht="12" customHeight="1" x14ac:dyDescent="0.25">
      <c r="A32" s="260"/>
      <c r="B32" s="260"/>
      <c r="C32" s="260"/>
      <c r="D32" s="262"/>
      <c r="F32" s="74"/>
      <c r="G32" s="73"/>
      <c r="H32" s="197"/>
    </row>
    <row r="33" spans="1:9" ht="13.95" customHeight="1" x14ac:dyDescent="0.25">
      <c r="A33" s="303" t="s">
        <v>125</v>
      </c>
      <c r="B33" s="303"/>
      <c r="C33" s="303"/>
      <c r="D33" s="304">
        <f>ROUND(D21,2)</f>
        <v>0</v>
      </c>
      <c r="E33" s="50"/>
    </row>
    <row r="34" spans="1:9" ht="12.6" customHeight="1" x14ac:dyDescent="0.25">
      <c r="A34" s="303"/>
      <c r="B34" s="303"/>
      <c r="C34" s="303"/>
      <c r="D34" s="305"/>
      <c r="E34" s="50"/>
      <c r="F34" s="306" t="s">
        <v>129</v>
      </c>
      <c r="G34" s="307"/>
      <c r="H34" s="308"/>
    </row>
    <row r="35" spans="1:9" ht="15" customHeight="1" x14ac:dyDescent="0.25">
      <c r="A35" s="264" t="s">
        <v>163</v>
      </c>
      <c r="B35" s="265"/>
      <c r="C35" s="265"/>
      <c r="D35" s="266">
        <f xml:space="preserve"> ROUND(D24,2)</f>
        <v>0</v>
      </c>
      <c r="E35" s="50"/>
      <c r="F35" s="255" t="s">
        <v>124</v>
      </c>
      <c r="G35" s="256"/>
      <c r="H35" s="255" t="s">
        <v>128</v>
      </c>
    </row>
    <row r="36" spans="1:9" ht="20.25" customHeight="1" x14ac:dyDescent="0.25">
      <c r="A36" s="265"/>
      <c r="B36" s="265"/>
      <c r="C36" s="265"/>
      <c r="D36" s="267"/>
      <c r="F36" s="263"/>
      <c r="G36" s="263"/>
      <c r="H36" s="256"/>
    </row>
    <row r="37" spans="1:9" ht="24.75" customHeight="1" x14ac:dyDescent="0.25">
      <c r="A37" s="274" t="s">
        <v>169</v>
      </c>
      <c r="B37" s="275"/>
      <c r="C37" s="275"/>
      <c r="D37" s="230">
        <f xml:space="preserve"> ROUND(D27,2)</f>
        <v>0</v>
      </c>
      <c r="F37" s="276" t="s">
        <v>123</v>
      </c>
      <c r="G37" s="277"/>
      <c r="H37" s="221" t="s">
        <v>127</v>
      </c>
    </row>
    <row r="38" spans="1:9" ht="16.95" customHeight="1" x14ac:dyDescent="0.25">
      <c r="A38" s="209"/>
      <c r="B38" s="210"/>
      <c r="C38" s="207"/>
      <c r="F38" s="252" t="s">
        <v>154</v>
      </c>
      <c r="G38" s="252"/>
      <c r="H38" s="252" t="s">
        <v>156</v>
      </c>
    </row>
    <row r="39" spans="1:9" ht="7.95" customHeight="1" x14ac:dyDescent="0.25">
      <c r="A39" s="268" t="s">
        <v>126</v>
      </c>
      <c r="B39" s="253"/>
      <c r="E39" s="207"/>
      <c r="F39" s="252"/>
      <c r="G39" s="252"/>
      <c r="H39" s="252"/>
      <c r="I39" s="208"/>
    </row>
    <row r="40" spans="1:9" ht="28.2" customHeight="1" thickBot="1" x14ac:dyDescent="0.3">
      <c r="A40" s="269"/>
      <c r="B40" s="254"/>
      <c r="C40" s="270" t="s">
        <v>142</v>
      </c>
      <c r="D40" s="219"/>
      <c r="E40" s="219"/>
      <c r="F40" s="272" t="s">
        <v>166</v>
      </c>
      <c r="G40" s="273"/>
      <c r="H40" s="231" t="s">
        <v>156</v>
      </c>
    </row>
    <row r="41" spans="1:9" ht="71.400000000000006" customHeight="1" x14ac:dyDescent="0.25">
      <c r="A41" s="269"/>
      <c r="B41" s="254"/>
      <c r="C41" s="271"/>
      <c r="D41" s="243" t="s">
        <v>168</v>
      </c>
      <c r="E41" s="244"/>
      <c r="F41" s="244"/>
      <c r="G41" s="244"/>
      <c r="H41" s="245"/>
    </row>
    <row r="42" spans="1:9" x14ac:dyDescent="0.25">
      <c r="B42" s="61"/>
      <c r="D42" s="246"/>
      <c r="E42" s="247"/>
      <c r="F42" s="247"/>
      <c r="G42" s="247"/>
      <c r="H42" s="248"/>
    </row>
    <row r="43" spans="1:9" x14ac:dyDescent="0.25">
      <c r="A43" s="75" t="s">
        <v>63</v>
      </c>
      <c r="B43" s="14"/>
      <c r="D43" s="246"/>
      <c r="E43" s="247"/>
      <c r="F43" s="247"/>
      <c r="G43" s="247"/>
      <c r="H43" s="248"/>
    </row>
    <row r="44" spans="1:9" ht="78.75" customHeight="1" thickBot="1" x14ac:dyDescent="0.3">
      <c r="D44" s="249"/>
      <c r="E44" s="250"/>
      <c r="F44" s="250"/>
      <c r="G44" s="250"/>
      <c r="H44" s="251"/>
    </row>
  </sheetData>
  <sheetProtection algorithmName="SHA-512" hashValue="Ob5EjBYEV50KQ9y3U9TPjbi7VnFjivvE+zynMQR9Q9y6lVSNNwHRzKotwp/epF+x56/2IcFyPU/21i6X9iLN5A==" saltValue="X8XrfzzYlYc7hts/KbSABQ==" spinCount="100000" sheet="1" selectLockedCells="1"/>
  <mergeCells count="41">
    <mergeCell ref="F3:G3"/>
    <mergeCell ref="D12:E12"/>
    <mergeCell ref="G17:H17"/>
    <mergeCell ref="A30:D30"/>
    <mergeCell ref="E1:G1"/>
    <mergeCell ref="B8:C8"/>
    <mergeCell ref="D9:E9"/>
    <mergeCell ref="D10:E10"/>
    <mergeCell ref="G16:H16"/>
    <mergeCell ref="D11:E11"/>
    <mergeCell ref="F9:G9"/>
    <mergeCell ref="F10:G10"/>
    <mergeCell ref="F11:G11"/>
    <mergeCell ref="F12:G12"/>
    <mergeCell ref="F7:G7"/>
    <mergeCell ref="F8:G8"/>
    <mergeCell ref="G14:H14"/>
    <mergeCell ref="G15:H15"/>
    <mergeCell ref="G18:H18"/>
    <mergeCell ref="A31:C32"/>
    <mergeCell ref="D31:D32"/>
    <mergeCell ref="B21:C22"/>
    <mergeCell ref="F22:G22"/>
    <mergeCell ref="A26:C26"/>
    <mergeCell ref="A27:C27"/>
    <mergeCell ref="A33:C34"/>
    <mergeCell ref="D33:D34"/>
    <mergeCell ref="F34:H34"/>
    <mergeCell ref="A35:C36"/>
    <mergeCell ref="D35:D36"/>
    <mergeCell ref="F35:G36"/>
    <mergeCell ref="H35:H36"/>
    <mergeCell ref="A37:C37"/>
    <mergeCell ref="F37:G37"/>
    <mergeCell ref="F38:G39"/>
    <mergeCell ref="H38:H39"/>
    <mergeCell ref="A39:A41"/>
    <mergeCell ref="B39:B41"/>
    <mergeCell ref="C40:C41"/>
    <mergeCell ref="F40:G40"/>
    <mergeCell ref="D41:H44"/>
  </mergeCells>
  <phoneticPr fontId="2" type="noConversion"/>
  <dataValidations count="3">
    <dataValidation type="list" allowBlank="1" showInputMessage="1" showErrorMessage="1" sqref="H10" xr:uid="{AB709692-C311-494A-9C3A-6BEEC18FC84D}">
      <formula1>"30,50"</formula1>
    </dataValidation>
    <dataValidation type="list" allowBlank="1" showInputMessage="1" showErrorMessage="1" sqref="C11" xr:uid="{70E80AE9-52A4-4563-9B44-6781FC32274F}">
      <formula1>"A,B"</formula1>
    </dataValidation>
    <dataValidation type="list" showInputMessage="1" showErrorMessage="1" sqref="H7:H8" xr:uid="{6FF55FA0-A46F-4D23-A70F-8BCC2C5A9BAA}">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83DCC3E-5BFD-4D06-A330-439AC133C71C}">
          <x14:formula1>
            <xm:f>'skriti šifrant'!$A$1:$A$3</xm:f>
          </x14:formula1>
          <xm:sqref>H9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I44"/>
  <sheetViews>
    <sheetView showGridLines="0" zoomScale="80" zoomScaleNormal="80" workbookViewId="0">
      <selection activeCell="C1" sqref="C1"/>
    </sheetView>
  </sheetViews>
  <sheetFormatPr defaultColWidth="9.109375" defaultRowHeight="13.8" x14ac:dyDescent="0.25"/>
  <cols>
    <col min="1" max="1" width="14.88671875" style="50" customWidth="1"/>
    <col min="2" max="2" width="19.109375" style="50" customWidth="1"/>
    <col min="3" max="3" width="26.5546875" style="61" customWidth="1"/>
    <col min="4" max="4" width="24.88671875" style="61" customWidth="1"/>
    <col min="5" max="5" width="8.6640625" style="61" customWidth="1"/>
    <col min="6" max="6" width="28.5546875" style="61" customWidth="1"/>
    <col min="7" max="7" width="14.109375" style="50" customWidth="1"/>
    <col min="8" max="8" width="28.44140625" style="50" customWidth="1"/>
    <col min="9" max="16384" width="9.109375" style="50"/>
  </cols>
  <sheetData>
    <row r="1" spans="1:8" ht="14.4" thickBot="1" x14ac:dyDescent="0.3">
      <c r="A1" s="48"/>
      <c r="B1" s="49" t="s">
        <v>90</v>
      </c>
      <c r="C1" s="196"/>
      <c r="D1" s="49" t="s">
        <v>40</v>
      </c>
      <c r="E1" s="280"/>
      <c r="F1" s="281"/>
      <c r="G1" s="282"/>
    </row>
    <row r="2" spans="1:8" s="54" customFormat="1" x14ac:dyDescent="0.25">
      <c r="A2" s="54" t="s">
        <v>141</v>
      </c>
      <c r="C2" s="55"/>
      <c r="D2" s="55"/>
      <c r="E2" s="52"/>
      <c r="F2" s="53"/>
      <c r="G2" s="53"/>
    </row>
    <row r="3" spans="1:8" x14ac:dyDescent="0.25">
      <c r="B3" s="49" t="s">
        <v>145</v>
      </c>
      <c r="C3" s="12"/>
      <c r="D3" s="217" t="s">
        <v>6</v>
      </c>
      <c r="E3" s="55"/>
      <c r="F3" s="300" t="s">
        <v>148</v>
      </c>
      <c r="G3" s="301"/>
      <c r="H3" s="213">
        <f>zahtevek!L6</f>
        <v>0</v>
      </c>
    </row>
    <row r="4" spans="1:8" x14ac:dyDescent="0.25">
      <c r="A4" s="56"/>
      <c r="B4" s="49" t="s">
        <v>41</v>
      </c>
      <c r="C4" s="12"/>
      <c r="D4" s="57" t="s">
        <v>58</v>
      </c>
      <c r="E4" s="12"/>
      <c r="F4" s="56" t="s">
        <v>25</v>
      </c>
    </row>
    <row r="5" spans="1:8" x14ac:dyDescent="0.25">
      <c r="A5" s="56"/>
      <c r="B5" s="49" t="s">
        <v>42</v>
      </c>
      <c r="C5" s="13"/>
      <c r="D5" s="58" t="s">
        <v>58</v>
      </c>
      <c r="E5" s="12"/>
      <c r="F5" s="56" t="s">
        <v>25</v>
      </c>
    </row>
    <row r="6" spans="1:8" s="54" customFormat="1" ht="14.4" thickBot="1" x14ac:dyDescent="0.3">
      <c r="A6" s="59"/>
      <c r="B6" s="51" t="s">
        <v>43</v>
      </c>
      <c r="C6" s="16"/>
      <c r="D6" s="51" t="s">
        <v>65</v>
      </c>
      <c r="E6" s="12"/>
      <c r="F6" s="51" t="s">
        <v>44</v>
      </c>
      <c r="G6" s="12"/>
    </row>
    <row r="7" spans="1:8" ht="14.4" thickBot="1" x14ac:dyDescent="0.3">
      <c r="A7" s="60"/>
      <c r="B7" s="60"/>
      <c r="F7" s="296" t="s">
        <v>135</v>
      </c>
      <c r="G7" s="297"/>
      <c r="H7" s="151"/>
    </row>
    <row r="8" spans="1:8" ht="14.4" thickBot="1" x14ac:dyDescent="0.3">
      <c r="B8" s="285" t="s">
        <v>3</v>
      </c>
      <c r="C8" s="286"/>
      <c r="D8" s="62"/>
      <c r="F8" s="296" t="s">
        <v>136</v>
      </c>
      <c r="G8" s="297"/>
      <c r="H8" s="151"/>
    </row>
    <row r="9" spans="1:8" s="63" customFormat="1" ht="31.5" customHeight="1" thickBot="1" x14ac:dyDescent="0.3">
      <c r="B9" s="64" t="s">
        <v>1</v>
      </c>
      <c r="C9" s="64" t="s">
        <v>2</v>
      </c>
      <c r="D9" s="283" t="s">
        <v>0</v>
      </c>
      <c r="E9" s="284"/>
      <c r="F9" s="292" t="s">
        <v>137</v>
      </c>
      <c r="G9" s="293"/>
      <c r="H9" s="95">
        <v>0.06</v>
      </c>
    </row>
    <row r="10" spans="1:8" s="65" customFormat="1" ht="27" customHeight="1" thickBot="1" x14ac:dyDescent="0.3">
      <c r="B10" s="29"/>
      <c r="C10" s="29"/>
      <c r="D10" s="287"/>
      <c r="E10" s="288"/>
      <c r="F10" s="294" t="s">
        <v>138</v>
      </c>
      <c r="G10" s="295"/>
      <c r="H10" s="184"/>
    </row>
    <row r="11" spans="1:8" ht="14.4" thickBot="1" x14ac:dyDescent="0.3">
      <c r="B11" s="66" t="s">
        <v>69</v>
      </c>
      <c r="C11" s="214"/>
      <c r="D11" s="289" t="s">
        <v>144</v>
      </c>
      <c r="E11" s="290"/>
      <c r="F11" s="291" t="s">
        <v>139</v>
      </c>
      <c r="G11" s="291"/>
      <c r="H11" s="186">
        <f>ROUND(H25*(H10/100)*0.0885,2)</f>
        <v>0</v>
      </c>
    </row>
    <row r="12" spans="1:8" ht="14.4" thickBot="1" x14ac:dyDescent="0.3">
      <c r="B12" s="67"/>
      <c r="C12" s="68"/>
      <c r="D12" s="298">
        <f>IF(C4=0,0,ROUND(D10/C4*C3,2))</f>
        <v>0</v>
      </c>
      <c r="E12" s="299"/>
      <c r="F12" s="292" t="s">
        <v>140</v>
      </c>
      <c r="G12" s="293"/>
      <c r="H12" s="185">
        <f>ROUND(H25*0.0885,2)</f>
        <v>0</v>
      </c>
    </row>
    <row r="13" spans="1:8" ht="15.75" customHeight="1" thickBot="1" x14ac:dyDescent="0.3">
      <c r="B13" s="65"/>
      <c r="C13" s="49" t="s">
        <v>45</v>
      </c>
      <c r="D13" s="30"/>
      <c r="E13" s="69" t="str">
        <f>IF(ISBLANK(D13),"",VLOOKUP(D13,šifrant!A:B,2,FALSE))</f>
        <v/>
      </c>
    </row>
    <row r="14" spans="1:8" ht="14.4" thickBot="1" x14ac:dyDescent="0.3">
      <c r="B14" s="65"/>
      <c r="C14" s="49" t="s">
        <v>46</v>
      </c>
      <c r="D14" s="23" t="str">
        <f>IF(OR(ISBLANK(C11),ISBLANK(D13)),"0",IF(C11="A",VLOOKUP(D13,šifrant!A:C,3,FALSE),VLOOKUP(D13,šifrant!A:D,4,FALSE)))</f>
        <v>0</v>
      </c>
      <c r="E14" s="70"/>
      <c r="F14" s="206" t="s">
        <v>130</v>
      </c>
      <c r="G14" s="278">
        <f>IF(UPPER(H8)="DA",0,IF(ISBLANK(H10),H12,H12-H11))</f>
        <v>0</v>
      </c>
      <c r="H14" s="279"/>
    </row>
    <row r="15" spans="1:8" ht="14.4" thickBot="1" x14ac:dyDescent="0.3">
      <c r="B15" s="65"/>
      <c r="C15" s="49" t="s">
        <v>47</v>
      </c>
      <c r="D15" s="5"/>
      <c r="E15" s="70"/>
      <c r="F15" s="211" t="s">
        <v>131</v>
      </c>
      <c r="G15" s="278">
        <f>IF(UPPER(H8)="DA",0,ROUND(H25*0.0656,2))</f>
        <v>0</v>
      </c>
      <c r="H15" s="302"/>
    </row>
    <row r="16" spans="1:8" ht="14.4" thickBot="1" x14ac:dyDescent="0.3">
      <c r="B16" s="65"/>
      <c r="C16" s="65"/>
      <c r="D16" s="71"/>
      <c r="E16" s="70"/>
      <c r="F16" s="51" t="s">
        <v>132</v>
      </c>
      <c r="G16" s="278">
        <f>IF(UPPER(H8)="DA",0,ROUND((H25*H9)/100,2))</f>
        <v>0</v>
      </c>
      <c r="H16" s="302"/>
    </row>
    <row r="17" spans="1:8" ht="14.4" thickBot="1" x14ac:dyDescent="0.3">
      <c r="A17" s="49" t="s">
        <v>48</v>
      </c>
      <c r="B17" s="12"/>
      <c r="C17" s="49" t="s">
        <v>49</v>
      </c>
      <c r="D17" s="17"/>
      <c r="E17" s="70"/>
      <c r="F17" s="51" t="s">
        <v>133</v>
      </c>
      <c r="G17" s="278">
        <f>IF(UPPER(H8)="DA",0,ROUND(H25*0.001,2))</f>
        <v>0</v>
      </c>
      <c r="H17" s="302"/>
    </row>
    <row r="18" spans="1:8" ht="14.4" thickBot="1" x14ac:dyDescent="0.3">
      <c r="B18" s="200"/>
      <c r="C18" s="201" t="s">
        <v>50</v>
      </c>
      <c r="D18" s="202"/>
      <c r="E18" s="70"/>
      <c r="F18" s="51" t="s">
        <v>134</v>
      </c>
      <c r="G18" s="278">
        <f>IF(UPPER(H8)="DA",0,ROUND(H25*0.0053,2))</f>
        <v>0</v>
      </c>
      <c r="H18" s="302"/>
    </row>
    <row r="19" spans="1:8" ht="14.4" thickBot="1" x14ac:dyDescent="0.3">
      <c r="B19" s="203"/>
      <c r="C19" s="201" t="s">
        <v>51</v>
      </c>
      <c r="D19" s="204"/>
      <c r="E19" s="50"/>
    </row>
    <row r="20" spans="1:8" ht="14.4" thickBot="1" x14ac:dyDescent="0.3">
      <c r="B20" s="65"/>
      <c r="C20" s="65"/>
      <c r="D20" s="72"/>
      <c r="E20" s="55"/>
      <c r="F20" s="56"/>
      <c r="G20" s="49" t="s">
        <v>52</v>
      </c>
      <c r="H20" s="20">
        <f>IF(D19=0,0,ROUND(D18/D19,2))</f>
        <v>0</v>
      </c>
    </row>
    <row r="21" spans="1:8" ht="14.4" thickBot="1" x14ac:dyDescent="0.3">
      <c r="B21" s="309" t="s">
        <v>143</v>
      </c>
      <c r="C21" s="310"/>
      <c r="D21" s="189"/>
      <c r="E21" s="198"/>
      <c r="F21" s="200"/>
      <c r="G21" s="201" t="s">
        <v>119</v>
      </c>
      <c r="H21" s="205">
        <f>ROUND(H20*D15*D14/100,2)</f>
        <v>0</v>
      </c>
    </row>
    <row r="22" spans="1:8" ht="14.4" thickBot="1" x14ac:dyDescent="0.3">
      <c r="B22" s="310"/>
      <c r="C22" s="310"/>
      <c r="F22" s="315" t="s">
        <v>165</v>
      </c>
      <c r="G22" s="313"/>
      <c r="H22" s="199">
        <f>ROUND(+MIN(H21*D12,D21*D12,D27*D12),2)</f>
        <v>0</v>
      </c>
    </row>
    <row r="23" spans="1:8" ht="14.4" thickBot="1" x14ac:dyDescent="0.3">
      <c r="B23" s="190"/>
      <c r="C23" s="191" t="s">
        <v>162</v>
      </c>
      <c r="D23" s="216">
        <f>ROUND(D24*D12,2)</f>
        <v>0</v>
      </c>
      <c r="E23" s="192"/>
    </row>
    <row r="24" spans="1:8" ht="17.399999999999999" customHeight="1" thickBot="1" x14ac:dyDescent="0.3">
      <c r="B24" s="215"/>
      <c r="C24" s="191" t="s">
        <v>155</v>
      </c>
      <c r="D24" s="229">
        <f>IF(H3=0,0,ROUND((šifrant!A23/H3),6))</f>
        <v>0</v>
      </c>
      <c r="E24" s="50"/>
    </row>
    <row r="25" spans="1:8" ht="17.399999999999999" customHeight="1" thickBot="1" x14ac:dyDescent="0.3">
      <c r="B25" s="215"/>
      <c r="C25" s="191"/>
      <c r="D25" s="220"/>
      <c r="E25" s="50"/>
      <c r="F25" s="193"/>
      <c r="G25" s="194" t="s">
        <v>120</v>
      </c>
      <c r="H25" s="195">
        <f>IF(H22=0,0,MAX(H22,D23))</f>
        <v>0</v>
      </c>
    </row>
    <row r="26" spans="1:8" ht="17.399999999999999" customHeight="1" thickBot="1" x14ac:dyDescent="0.3">
      <c r="A26" s="311" t="s">
        <v>161</v>
      </c>
      <c r="B26" s="312"/>
      <c r="C26" s="313"/>
      <c r="D26" s="227">
        <f>ROUND(D27*D12,2)</f>
        <v>0</v>
      </c>
      <c r="F26" s="56"/>
      <c r="G26" s="49"/>
      <c r="H26" s="226"/>
    </row>
    <row r="27" spans="1:8" ht="17.399999999999999" customHeight="1" thickBot="1" x14ac:dyDescent="0.3">
      <c r="A27" s="311" t="s">
        <v>164</v>
      </c>
      <c r="B27" s="311"/>
      <c r="C27" s="314"/>
      <c r="D27" s="228">
        <f>IF(H3=0,0,ROUND((šifrant!A26/H3),6))</f>
        <v>0</v>
      </c>
      <c r="F27" s="56"/>
      <c r="G27" s="49"/>
      <c r="H27" s="226"/>
    </row>
    <row r="28" spans="1:8" ht="17.399999999999999" customHeight="1" thickBot="1" x14ac:dyDescent="0.3">
      <c r="B28" s="215"/>
      <c r="C28" s="191"/>
      <c r="D28" s="220"/>
      <c r="E28" s="50"/>
      <c r="F28" s="56"/>
      <c r="G28" s="49" t="s">
        <v>53</v>
      </c>
      <c r="H28" s="20">
        <f>G14+G15+G16+G17+G18</f>
        <v>0</v>
      </c>
    </row>
    <row r="29" spans="1:8" ht="18" customHeight="1" thickBot="1" x14ac:dyDescent="0.3">
      <c r="F29" s="65"/>
      <c r="G29" s="73" t="s">
        <v>55</v>
      </c>
      <c r="H29" s="21">
        <f>ROUND(H25+H28,2)</f>
        <v>0</v>
      </c>
    </row>
    <row r="30" spans="1:8" ht="18.600000000000001" customHeight="1" thickBot="1" x14ac:dyDescent="0.3">
      <c r="A30" s="257" t="s">
        <v>121</v>
      </c>
      <c r="B30" s="258"/>
      <c r="C30" s="258"/>
      <c r="D30" s="258"/>
      <c r="E30" s="56"/>
      <c r="G30" s="49" t="s">
        <v>93</v>
      </c>
      <c r="H30" s="15"/>
    </row>
    <row r="31" spans="1:8" ht="14.4" thickBot="1" x14ac:dyDescent="0.3">
      <c r="A31" s="259" t="s">
        <v>122</v>
      </c>
      <c r="B31" s="260"/>
      <c r="C31" s="260"/>
      <c r="D31" s="261">
        <f>H21</f>
        <v>0</v>
      </c>
      <c r="F31" s="74"/>
      <c r="G31" s="73" t="s">
        <v>54</v>
      </c>
      <c r="H31" s="22">
        <f>H29+H30</f>
        <v>0</v>
      </c>
    </row>
    <row r="32" spans="1:8" ht="12" customHeight="1" x14ac:dyDescent="0.25">
      <c r="A32" s="260"/>
      <c r="B32" s="260"/>
      <c r="C32" s="260"/>
      <c r="D32" s="262"/>
      <c r="F32" s="74"/>
      <c r="G32" s="73"/>
      <c r="H32" s="197"/>
    </row>
    <row r="33" spans="1:9" ht="13.95" customHeight="1" x14ac:dyDescent="0.25">
      <c r="A33" s="303" t="s">
        <v>125</v>
      </c>
      <c r="B33" s="303"/>
      <c r="C33" s="303"/>
      <c r="D33" s="304">
        <f>ROUND(D21,2)</f>
        <v>0</v>
      </c>
      <c r="E33" s="50"/>
    </row>
    <row r="34" spans="1:9" ht="12.6" customHeight="1" x14ac:dyDescent="0.25">
      <c r="A34" s="303"/>
      <c r="B34" s="303"/>
      <c r="C34" s="303"/>
      <c r="D34" s="305"/>
      <c r="E34" s="50"/>
      <c r="F34" s="306" t="s">
        <v>129</v>
      </c>
      <c r="G34" s="307"/>
      <c r="H34" s="308"/>
    </row>
    <row r="35" spans="1:9" ht="15" customHeight="1" x14ac:dyDescent="0.25">
      <c r="A35" s="264" t="s">
        <v>163</v>
      </c>
      <c r="B35" s="265"/>
      <c r="C35" s="265"/>
      <c r="D35" s="266">
        <f xml:space="preserve"> ROUND(D24,2)</f>
        <v>0</v>
      </c>
      <c r="E35" s="50"/>
      <c r="F35" s="255" t="s">
        <v>124</v>
      </c>
      <c r="G35" s="256"/>
      <c r="H35" s="255" t="s">
        <v>128</v>
      </c>
    </row>
    <row r="36" spans="1:9" ht="20.25" customHeight="1" x14ac:dyDescent="0.25">
      <c r="A36" s="265"/>
      <c r="B36" s="265"/>
      <c r="C36" s="265"/>
      <c r="D36" s="267"/>
      <c r="F36" s="263"/>
      <c r="G36" s="263"/>
      <c r="H36" s="256"/>
    </row>
    <row r="37" spans="1:9" ht="24.75" customHeight="1" x14ac:dyDescent="0.25">
      <c r="A37" s="274" t="s">
        <v>169</v>
      </c>
      <c r="B37" s="275"/>
      <c r="C37" s="275"/>
      <c r="D37" s="230">
        <f xml:space="preserve"> ROUND(D27,2)</f>
        <v>0</v>
      </c>
      <c r="F37" s="276" t="s">
        <v>123</v>
      </c>
      <c r="G37" s="277"/>
      <c r="H37" s="221" t="s">
        <v>127</v>
      </c>
    </row>
    <row r="38" spans="1:9" ht="16.95" customHeight="1" x14ac:dyDescent="0.25">
      <c r="A38" s="209"/>
      <c r="B38" s="210"/>
      <c r="C38" s="207"/>
      <c r="F38" s="252" t="s">
        <v>154</v>
      </c>
      <c r="G38" s="252"/>
      <c r="H38" s="252" t="s">
        <v>156</v>
      </c>
    </row>
    <row r="39" spans="1:9" ht="7.95" customHeight="1" x14ac:dyDescent="0.25">
      <c r="A39" s="268" t="s">
        <v>126</v>
      </c>
      <c r="B39" s="253"/>
      <c r="E39" s="207"/>
      <c r="F39" s="252"/>
      <c r="G39" s="252"/>
      <c r="H39" s="252"/>
      <c r="I39" s="208"/>
    </row>
    <row r="40" spans="1:9" ht="28.2" customHeight="1" thickBot="1" x14ac:dyDescent="0.3">
      <c r="A40" s="269"/>
      <c r="B40" s="254"/>
      <c r="C40" s="270" t="s">
        <v>142</v>
      </c>
      <c r="D40" s="219"/>
      <c r="E40" s="219"/>
      <c r="F40" s="272" t="s">
        <v>166</v>
      </c>
      <c r="G40" s="273"/>
      <c r="H40" s="231" t="s">
        <v>156</v>
      </c>
    </row>
    <row r="41" spans="1:9" ht="71.400000000000006" customHeight="1" x14ac:dyDescent="0.25">
      <c r="A41" s="269"/>
      <c r="B41" s="254"/>
      <c r="C41" s="271"/>
      <c r="D41" s="243" t="s">
        <v>168</v>
      </c>
      <c r="E41" s="244"/>
      <c r="F41" s="244"/>
      <c r="G41" s="244"/>
      <c r="H41" s="245"/>
    </row>
    <row r="42" spans="1:9" x14ac:dyDescent="0.25">
      <c r="B42" s="61"/>
      <c r="D42" s="246"/>
      <c r="E42" s="247"/>
      <c r="F42" s="247"/>
      <c r="G42" s="247"/>
      <c r="H42" s="248"/>
    </row>
    <row r="43" spans="1:9" x14ac:dyDescent="0.25">
      <c r="A43" s="75" t="s">
        <v>63</v>
      </c>
      <c r="B43" s="14"/>
      <c r="D43" s="246"/>
      <c r="E43" s="247"/>
      <c r="F43" s="247"/>
      <c r="G43" s="247"/>
      <c r="H43" s="248"/>
    </row>
    <row r="44" spans="1:9" ht="78.75" customHeight="1" thickBot="1" x14ac:dyDescent="0.3">
      <c r="D44" s="249"/>
      <c r="E44" s="250"/>
      <c r="F44" s="250"/>
      <c r="G44" s="250"/>
      <c r="H44" s="251"/>
    </row>
  </sheetData>
  <sheetProtection algorithmName="SHA-512" hashValue="ZwsAmU4GC6R0KaR/LWYyi24S46FO3CC66UX1OxWHtV/JVSKdqIsQP/vrGx3Kmp18/1tlzA3c9PMICLeaHhhY9w==" saltValue="uusBtUzpUmln0KaJ3+Zziw==" spinCount="100000" sheet="1" selectLockedCells="1"/>
  <mergeCells count="41">
    <mergeCell ref="F3:G3"/>
    <mergeCell ref="D12:E12"/>
    <mergeCell ref="G17:H17"/>
    <mergeCell ref="A30:D30"/>
    <mergeCell ref="E1:G1"/>
    <mergeCell ref="B8:C8"/>
    <mergeCell ref="D9:E9"/>
    <mergeCell ref="D10:E10"/>
    <mergeCell ref="G16:H16"/>
    <mergeCell ref="D11:E11"/>
    <mergeCell ref="F9:G9"/>
    <mergeCell ref="F10:G10"/>
    <mergeCell ref="F11:G11"/>
    <mergeCell ref="F12:G12"/>
    <mergeCell ref="F7:G7"/>
    <mergeCell ref="F8:G8"/>
    <mergeCell ref="G14:H14"/>
    <mergeCell ref="G15:H15"/>
    <mergeCell ref="G18:H18"/>
    <mergeCell ref="A31:C32"/>
    <mergeCell ref="D31:D32"/>
    <mergeCell ref="B21:C22"/>
    <mergeCell ref="F22:G22"/>
    <mergeCell ref="A26:C26"/>
    <mergeCell ref="A27:C27"/>
    <mergeCell ref="A33:C34"/>
    <mergeCell ref="D33:D34"/>
    <mergeCell ref="F34:H34"/>
    <mergeCell ref="A35:C36"/>
    <mergeCell ref="D35:D36"/>
    <mergeCell ref="F35:G36"/>
    <mergeCell ref="H35:H36"/>
    <mergeCell ref="A37:C37"/>
    <mergeCell ref="F37:G37"/>
    <mergeCell ref="F38:G39"/>
    <mergeCell ref="H38:H39"/>
    <mergeCell ref="A39:A41"/>
    <mergeCell ref="B39:B41"/>
    <mergeCell ref="C40:C41"/>
    <mergeCell ref="F40:G40"/>
    <mergeCell ref="D41:H44"/>
  </mergeCells>
  <phoneticPr fontId="2" type="noConversion"/>
  <dataValidations count="3">
    <dataValidation type="list" allowBlank="1" showInputMessage="1" showErrorMessage="1" sqref="H10" xr:uid="{269D7DD0-4E3E-45C0-849F-3ED58A7FE0BC}">
      <formula1>"30,50"</formula1>
    </dataValidation>
    <dataValidation type="list" allowBlank="1" showInputMessage="1" showErrorMessage="1" sqref="C11" xr:uid="{17822047-9F36-4736-B3C1-AD7001067E4F}">
      <formula1>"A,B"</formula1>
    </dataValidation>
    <dataValidation type="list" showInputMessage="1" showErrorMessage="1" sqref="H7:H8" xr:uid="{BEC56820-E7E5-455A-8F57-D811A1DC2855}">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2A1CEAC-4EAA-4DDB-A3A7-BAADDD7BD748}">
          <x14:formula1>
            <xm:f>'skriti šifrant'!$A$1:$A$3</xm:f>
          </x14:formula1>
          <xm:sqref>H9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I44"/>
  <sheetViews>
    <sheetView showGridLines="0" zoomScale="80" zoomScaleNormal="80" workbookViewId="0">
      <selection activeCell="C1" sqref="C1"/>
    </sheetView>
  </sheetViews>
  <sheetFormatPr defaultColWidth="9.109375" defaultRowHeight="13.8" x14ac:dyDescent="0.25"/>
  <cols>
    <col min="1" max="1" width="14.88671875" style="50" customWidth="1"/>
    <col min="2" max="2" width="19.109375" style="50" customWidth="1"/>
    <col min="3" max="3" width="26.5546875" style="61" customWidth="1"/>
    <col min="4" max="4" width="24.88671875" style="61" customWidth="1"/>
    <col min="5" max="5" width="8.6640625" style="61" customWidth="1"/>
    <col min="6" max="6" width="28.5546875" style="61" customWidth="1"/>
    <col min="7" max="7" width="14.109375" style="50" customWidth="1"/>
    <col min="8" max="8" width="28.44140625" style="50" customWidth="1"/>
    <col min="9" max="16384" width="9.109375" style="50"/>
  </cols>
  <sheetData>
    <row r="1" spans="1:8" ht="14.4" thickBot="1" x14ac:dyDescent="0.3">
      <c r="A1" s="48"/>
      <c r="B1" s="49" t="s">
        <v>90</v>
      </c>
      <c r="C1" s="196"/>
      <c r="D1" s="49" t="s">
        <v>40</v>
      </c>
      <c r="E1" s="280"/>
      <c r="F1" s="281"/>
      <c r="G1" s="282"/>
    </row>
    <row r="2" spans="1:8" s="54" customFormat="1" x14ac:dyDescent="0.25">
      <c r="A2" s="54" t="s">
        <v>141</v>
      </c>
      <c r="C2" s="55"/>
      <c r="D2" s="55"/>
      <c r="E2" s="52"/>
      <c r="F2" s="53"/>
      <c r="G2" s="53"/>
    </row>
    <row r="3" spans="1:8" x14ac:dyDescent="0.25">
      <c r="B3" s="49" t="s">
        <v>145</v>
      </c>
      <c r="C3" s="12"/>
      <c r="D3" s="217" t="s">
        <v>6</v>
      </c>
      <c r="E3" s="55"/>
      <c r="F3" s="300" t="s">
        <v>148</v>
      </c>
      <c r="G3" s="301"/>
      <c r="H3" s="213">
        <f>zahtevek!L6</f>
        <v>0</v>
      </c>
    </row>
    <row r="4" spans="1:8" x14ac:dyDescent="0.25">
      <c r="A4" s="56"/>
      <c r="B4" s="49" t="s">
        <v>41</v>
      </c>
      <c r="C4" s="12"/>
      <c r="D4" s="57" t="s">
        <v>58</v>
      </c>
      <c r="E4" s="12"/>
      <c r="F4" s="56" t="s">
        <v>25</v>
      </c>
    </row>
    <row r="5" spans="1:8" x14ac:dyDescent="0.25">
      <c r="A5" s="56"/>
      <c r="B5" s="49" t="s">
        <v>42</v>
      </c>
      <c r="C5" s="13"/>
      <c r="D5" s="58" t="s">
        <v>58</v>
      </c>
      <c r="E5" s="12"/>
      <c r="F5" s="56" t="s">
        <v>25</v>
      </c>
    </row>
    <row r="6" spans="1:8" s="54" customFormat="1" ht="14.4" thickBot="1" x14ac:dyDescent="0.3">
      <c r="A6" s="59"/>
      <c r="B6" s="51" t="s">
        <v>43</v>
      </c>
      <c r="C6" s="16"/>
      <c r="D6" s="51" t="s">
        <v>65</v>
      </c>
      <c r="E6" s="12"/>
      <c r="F6" s="51" t="s">
        <v>44</v>
      </c>
      <c r="G6" s="12"/>
    </row>
    <row r="7" spans="1:8" ht="14.4" thickBot="1" x14ac:dyDescent="0.3">
      <c r="A7" s="60"/>
      <c r="B7" s="60"/>
      <c r="F7" s="296" t="s">
        <v>135</v>
      </c>
      <c r="G7" s="297"/>
      <c r="H7" s="151"/>
    </row>
    <row r="8" spans="1:8" ht="14.4" thickBot="1" x14ac:dyDescent="0.3">
      <c r="B8" s="285" t="s">
        <v>3</v>
      </c>
      <c r="C8" s="286"/>
      <c r="D8" s="62"/>
      <c r="F8" s="296" t="s">
        <v>136</v>
      </c>
      <c r="G8" s="297"/>
      <c r="H8" s="151"/>
    </row>
    <row r="9" spans="1:8" s="63" customFormat="1" ht="31.5" customHeight="1" thickBot="1" x14ac:dyDescent="0.3">
      <c r="B9" s="64" t="s">
        <v>1</v>
      </c>
      <c r="C9" s="64" t="s">
        <v>2</v>
      </c>
      <c r="D9" s="283" t="s">
        <v>0</v>
      </c>
      <c r="E9" s="284"/>
      <c r="F9" s="292" t="s">
        <v>137</v>
      </c>
      <c r="G9" s="293"/>
      <c r="H9" s="95">
        <v>0.06</v>
      </c>
    </row>
    <row r="10" spans="1:8" s="65" customFormat="1" ht="27" customHeight="1" thickBot="1" x14ac:dyDescent="0.3">
      <c r="B10" s="29"/>
      <c r="C10" s="29"/>
      <c r="D10" s="287"/>
      <c r="E10" s="288"/>
      <c r="F10" s="294" t="s">
        <v>138</v>
      </c>
      <c r="G10" s="295"/>
      <c r="H10" s="184"/>
    </row>
    <row r="11" spans="1:8" ht="14.4" thickBot="1" x14ac:dyDescent="0.3">
      <c r="B11" s="66" t="s">
        <v>69</v>
      </c>
      <c r="C11" s="214"/>
      <c r="D11" s="289" t="s">
        <v>144</v>
      </c>
      <c r="E11" s="290"/>
      <c r="F11" s="291" t="s">
        <v>139</v>
      </c>
      <c r="G11" s="291"/>
      <c r="H11" s="186">
        <f>ROUND(H25*(H10/100)*0.0885,2)</f>
        <v>0</v>
      </c>
    </row>
    <row r="12" spans="1:8" ht="14.4" thickBot="1" x14ac:dyDescent="0.3">
      <c r="B12" s="67"/>
      <c r="C12" s="68"/>
      <c r="D12" s="298">
        <f>IF(C4=0,0,ROUND(D10/C4*C3,2))</f>
        <v>0</v>
      </c>
      <c r="E12" s="299"/>
      <c r="F12" s="292" t="s">
        <v>140</v>
      </c>
      <c r="G12" s="293"/>
      <c r="H12" s="185">
        <f>ROUND(H25*0.0885,2)</f>
        <v>0</v>
      </c>
    </row>
    <row r="13" spans="1:8" ht="15.75" customHeight="1" thickBot="1" x14ac:dyDescent="0.3">
      <c r="B13" s="65"/>
      <c r="C13" s="49" t="s">
        <v>45</v>
      </c>
      <c r="D13" s="30"/>
      <c r="E13" s="69" t="str">
        <f>IF(ISBLANK(D13),"",VLOOKUP(D13,šifrant!A:B,2,FALSE))</f>
        <v/>
      </c>
    </row>
    <row r="14" spans="1:8" ht="14.4" thickBot="1" x14ac:dyDescent="0.3">
      <c r="B14" s="65"/>
      <c r="C14" s="49" t="s">
        <v>46</v>
      </c>
      <c r="D14" s="23" t="str">
        <f>IF(OR(ISBLANK(C11),ISBLANK(D13)),"0",IF(C11="A",VLOOKUP(D13,šifrant!A:C,3,FALSE),VLOOKUP(D13,šifrant!A:D,4,FALSE)))</f>
        <v>0</v>
      </c>
      <c r="E14" s="70"/>
      <c r="F14" s="206" t="s">
        <v>130</v>
      </c>
      <c r="G14" s="278">
        <f>IF(UPPER(H8)="DA",0,IF(ISBLANK(H10),H12,H12-H11))</f>
        <v>0</v>
      </c>
      <c r="H14" s="279"/>
    </row>
    <row r="15" spans="1:8" ht="14.4" thickBot="1" x14ac:dyDescent="0.3">
      <c r="B15" s="65"/>
      <c r="C15" s="49" t="s">
        <v>47</v>
      </c>
      <c r="D15" s="5"/>
      <c r="E15" s="70"/>
      <c r="F15" s="211" t="s">
        <v>131</v>
      </c>
      <c r="G15" s="278">
        <f>IF(UPPER(H8)="DA",0,ROUND(H25*0.0656,2))</f>
        <v>0</v>
      </c>
      <c r="H15" s="302"/>
    </row>
    <row r="16" spans="1:8" ht="14.4" thickBot="1" x14ac:dyDescent="0.3">
      <c r="B16" s="65"/>
      <c r="C16" s="65"/>
      <c r="D16" s="71"/>
      <c r="E16" s="70"/>
      <c r="F16" s="51" t="s">
        <v>132</v>
      </c>
      <c r="G16" s="278">
        <f>IF(UPPER(H8)="DA",0,ROUND((H25*H9)/100,2))</f>
        <v>0</v>
      </c>
      <c r="H16" s="302"/>
    </row>
    <row r="17" spans="1:8" ht="14.4" thickBot="1" x14ac:dyDescent="0.3">
      <c r="A17" s="49" t="s">
        <v>48</v>
      </c>
      <c r="B17" s="12"/>
      <c r="C17" s="49" t="s">
        <v>49</v>
      </c>
      <c r="D17" s="17"/>
      <c r="E17" s="70"/>
      <c r="F17" s="51" t="s">
        <v>133</v>
      </c>
      <c r="G17" s="278">
        <f>IF(UPPER(H8)="DA",0,ROUND(H25*0.001,2))</f>
        <v>0</v>
      </c>
      <c r="H17" s="302"/>
    </row>
    <row r="18" spans="1:8" ht="14.4" thickBot="1" x14ac:dyDescent="0.3">
      <c r="B18" s="200"/>
      <c r="C18" s="201" t="s">
        <v>50</v>
      </c>
      <c r="D18" s="202"/>
      <c r="E18" s="70"/>
      <c r="F18" s="51" t="s">
        <v>134</v>
      </c>
      <c r="G18" s="278">
        <f>IF(UPPER(H8)="DA",0,ROUND(H25*0.0053,2))</f>
        <v>0</v>
      </c>
      <c r="H18" s="302"/>
    </row>
    <row r="19" spans="1:8" ht="14.4" thickBot="1" x14ac:dyDescent="0.3">
      <c r="B19" s="203"/>
      <c r="C19" s="201" t="s">
        <v>51</v>
      </c>
      <c r="D19" s="204"/>
      <c r="E19" s="50"/>
    </row>
    <row r="20" spans="1:8" ht="14.4" thickBot="1" x14ac:dyDescent="0.3">
      <c r="B20" s="65"/>
      <c r="C20" s="65"/>
      <c r="D20" s="72"/>
      <c r="E20" s="55"/>
      <c r="F20" s="56"/>
      <c r="G20" s="49" t="s">
        <v>52</v>
      </c>
      <c r="H20" s="20">
        <f>IF(D19=0,0,ROUND(D18/D19,2))</f>
        <v>0</v>
      </c>
    </row>
    <row r="21" spans="1:8" ht="14.4" thickBot="1" x14ac:dyDescent="0.3">
      <c r="B21" s="309" t="s">
        <v>143</v>
      </c>
      <c r="C21" s="310"/>
      <c r="D21" s="189"/>
      <c r="E21" s="198"/>
      <c r="F21" s="200"/>
      <c r="G21" s="201" t="s">
        <v>119</v>
      </c>
      <c r="H21" s="205">
        <f>ROUND(H20*D15*D14/100,2)</f>
        <v>0</v>
      </c>
    </row>
    <row r="22" spans="1:8" ht="14.4" thickBot="1" x14ac:dyDescent="0.3">
      <c r="B22" s="310"/>
      <c r="C22" s="310"/>
      <c r="F22" s="315" t="s">
        <v>165</v>
      </c>
      <c r="G22" s="313"/>
      <c r="H22" s="199">
        <f>ROUND(+MIN(H21*D12,D21*D12,D27*D12),2)</f>
        <v>0</v>
      </c>
    </row>
    <row r="23" spans="1:8" ht="14.4" thickBot="1" x14ac:dyDescent="0.3">
      <c r="B23" s="190"/>
      <c r="C23" s="191" t="s">
        <v>162</v>
      </c>
      <c r="D23" s="216">
        <f>ROUND(D24*D12,2)</f>
        <v>0</v>
      </c>
      <c r="E23" s="192"/>
    </row>
    <row r="24" spans="1:8" ht="17.399999999999999" customHeight="1" thickBot="1" x14ac:dyDescent="0.3">
      <c r="B24" s="215"/>
      <c r="C24" s="191" t="s">
        <v>155</v>
      </c>
      <c r="D24" s="229">
        <f>IF(H3=0,0,ROUND((šifrant!A23/H3),6))</f>
        <v>0</v>
      </c>
      <c r="E24" s="50"/>
    </row>
    <row r="25" spans="1:8" ht="17.399999999999999" customHeight="1" thickBot="1" x14ac:dyDescent="0.3">
      <c r="B25" s="215"/>
      <c r="C25" s="191"/>
      <c r="D25" s="220"/>
      <c r="E25" s="50"/>
      <c r="F25" s="193"/>
      <c r="G25" s="194" t="s">
        <v>120</v>
      </c>
      <c r="H25" s="195">
        <f>IF(H22=0,0,MAX(H22,D23))</f>
        <v>0</v>
      </c>
    </row>
    <row r="26" spans="1:8" ht="17.399999999999999" customHeight="1" thickBot="1" x14ac:dyDescent="0.3">
      <c r="A26" s="311" t="s">
        <v>161</v>
      </c>
      <c r="B26" s="312"/>
      <c r="C26" s="313"/>
      <c r="D26" s="227">
        <f>ROUND(D27*D12,2)</f>
        <v>0</v>
      </c>
      <c r="F26" s="56"/>
      <c r="G26" s="49"/>
      <c r="H26" s="226"/>
    </row>
    <row r="27" spans="1:8" ht="17.399999999999999" customHeight="1" thickBot="1" x14ac:dyDescent="0.3">
      <c r="A27" s="311" t="s">
        <v>164</v>
      </c>
      <c r="B27" s="311"/>
      <c r="C27" s="314"/>
      <c r="D27" s="228">
        <f>IF(H3=0,0,ROUND((šifrant!A26/H3),6))</f>
        <v>0</v>
      </c>
      <c r="F27" s="56"/>
      <c r="G27" s="49"/>
      <c r="H27" s="226"/>
    </row>
    <row r="28" spans="1:8" ht="17.399999999999999" customHeight="1" thickBot="1" x14ac:dyDescent="0.3">
      <c r="B28" s="215"/>
      <c r="C28" s="191"/>
      <c r="D28" s="220"/>
      <c r="E28" s="50"/>
      <c r="F28" s="56"/>
      <c r="G28" s="49" t="s">
        <v>53</v>
      </c>
      <c r="H28" s="20">
        <f>G14+G15+G16+G17+G18</f>
        <v>0</v>
      </c>
    </row>
    <row r="29" spans="1:8" ht="18" customHeight="1" thickBot="1" x14ac:dyDescent="0.3">
      <c r="F29" s="65"/>
      <c r="G29" s="73" t="s">
        <v>55</v>
      </c>
      <c r="H29" s="21">
        <f>ROUND(H25+H28,2)</f>
        <v>0</v>
      </c>
    </row>
    <row r="30" spans="1:8" ht="18.600000000000001" customHeight="1" thickBot="1" x14ac:dyDescent="0.3">
      <c r="A30" s="257" t="s">
        <v>121</v>
      </c>
      <c r="B30" s="258"/>
      <c r="C30" s="258"/>
      <c r="D30" s="258"/>
      <c r="E30" s="56"/>
      <c r="G30" s="49" t="s">
        <v>93</v>
      </c>
      <c r="H30" s="15"/>
    </row>
    <row r="31" spans="1:8" ht="14.4" thickBot="1" x14ac:dyDescent="0.3">
      <c r="A31" s="259" t="s">
        <v>122</v>
      </c>
      <c r="B31" s="260"/>
      <c r="C31" s="260"/>
      <c r="D31" s="261">
        <f>H21</f>
        <v>0</v>
      </c>
      <c r="F31" s="74"/>
      <c r="G31" s="73" t="s">
        <v>54</v>
      </c>
      <c r="H31" s="22">
        <f>H29+H30</f>
        <v>0</v>
      </c>
    </row>
    <row r="32" spans="1:8" ht="12" customHeight="1" x14ac:dyDescent="0.25">
      <c r="A32" s="260"/>
      <c r="B32" s="260"/>
      <c r="C32" s="260"/>
      <c r="D32" s="262"/>
      <c r="F32" s="74"/>
      <c r="G32" s="73"/>
      <c r="H32" s="197"/>
    </row>
    <row r="33" spans="1:9" ht="13.95" customHeight="1" x14ac:dyDescent="0.25">
      <c r="A33" s="303" t="s">
        <v>125</v>
      </c>
      <c r="B33" s="303"/>
      <c r="C33" s="303"/>
      <c r="D33" s="304">
        <f>ROUND(D21,2)</f>
        <v>0</v>
      </c>
      <c r="E33" s="50"/>
    </row>
    <row r="34" spans="1:9" ht="12.6" customHeight="1" x14ac:dyDescent="0.25">
      <c r="A34" s="303"/>
      <c r="B34" s="303"/>
      <c r="C34" s="303"/>
      <c r="D34" s="305"/>
      <c r="E34" s="50"/>
      <c r="F34" s="306" t="s">
        <v>129</v>
      </c>
      <c r="G34" s="307"/>
      <c r="H34" s="308"/>
    </row>
    <row r="35" spans="1:9" ht="15" customHeight="1" x14ac:dyDescent="0.25">
      <c r="A35" s="264" t="s">
        <v>163</v>
      </c>
      <c r="B35" s="265"/>
      <c r="C35" s="265"/>
      <c r="D35" s="266">
        <f xml:space="preserve"> ROUND(D24,2)</f>
        <v>0</v>
      </c>
      <c r="E35" s="50"/>
      <c r="F35" s="255" t="s">
        <v>124</v>
      </c>
      <c r="G35" s="256"/>
      <c r="H35" s="255" t="s">
        <v>128</v>
      </c>
    </row>
    <row r="36" spans="1:9" ht="20.25" customHeight="1" x14ac:dyDescent="0.25">
      <c r="A36" s="265"/>
      <c r="B36" s="265"/>
      <c r="C36" s="265"/>
      <c r="D36" s="267"/>
      <c r="F36" s="263"/>
      <c r="G36" s="263"/>
      <c r="H36" s="256"/>
    </row>
    <row r="37" spans="1:9" ht="24.75" customHeight="1" x14ac:dyDescent="0.25">
      <c r="A37" s="274" t="s">
        <v>169</v>
      </c>
      <c r="B37" s="275"/>
      <c r="C37" s="275"/>
      <c r="D37" s="230">
        <f xml:space="preserve"> ROUND(D27,2)</f>
        <v>0</v>
      </c>
      <c r="F37" s="276" t="s">
        <v>123</v>
      </c>
      <c r="G37" s="277"/>
      <c r="H37" s="221" t="s">
        <v>127</v>
      </c>
    </row>
    <row r="38" spans="1:9" ht="16.95" customHeight="1" x14ac:dyDescent="0.25">
      <c r="A38" s="209"/>
      <c r="B38" s="210"/>
      <c r="C38" s="207"/>
      <c r="F38" s="252" t="s">
        <v>154</v>
      </c>
      <c r="G38" s="252"/>
      <c r="H38" s="252" t="s">
        <v>156</v>
      </c>
    </row>
    <row r="39" spans="1:9" ht="7.95" customHeight="1" x14ac:dyDescent="0.25">
      <c r="A39" s="268" t="s">
        <v>126</v>
      </c>
      <c r="B39" s="253"/>
      <c r="E39" s="207"/>
      <c r="F39" s="252"/>
      <c r="G39" s="252"/>
      <c r="H39" s="252"/>
      <c r="I39" s="208"/>
    </row>
    <row r="40" spans="1:9" ht="28.2" customHeight="1" thickBot="1" x14ac:dyDescent="0.3">
      <c r="A40" s="269"/>
      <c r="B40" s="254"/>
      <c r="C40" s="270" t="s">
        <v>142</v>
      </c>
      <c r="D40" s="219"/>
      <c r="E40" s="219"/>
      <c r="F40" s="272" t="s">
        <v>166</v>
      </c>
      <c r="G40" s="273"/>
      <c r="H40" s="231" t="s">
        <v>156</v>
      </c>
    </row>
    <row r="41" spans="1:9" ht="71.400000000000006" customHeight="1" x14ac:dyDescent="0.25">
      <c r="A41" s="269"/>
      <c r="B41" s="254"/>
      <c r="C41" s="271"/>
      <c r="D41" s="243" t="s">
        <v>168</v>
      </c>
      <c r="E41" s="244"/>
      <c r="F41" s="244"/>
      <c r="G41" s="244"/>
      <c r="H41" s="245"/>
    </row>
    <row r="42" spans="1:9" x14ac:dyDescent="0.25">
      <c r="B42" s="61"/>
      <c r="D42" s="246"/>
      <c r="E42" s="247"/>
      <c r="F42" s="247"/>
      <c r="G42" s="247"/>
      <c r="H42" s="248"/>
    </row>
    <row r="43" spans="1:9" x14ac:dyDescent="0.25">
      <c r="A43" s="75" t="s">
        <v>63</v>
      </c>
      <c r="B43" s="14"/>
      <c r="D43" s="246"/>
      <c r="E43" s="247"/>
      <c r="F43" s="247"/>
      <c r="G43" s="247"/>
      <c r="H43" s="248"/>
    </row>
    <row r="44" spans="1:9" ht="78.75" customHeight="1" thickBot="1" x14ac:dyDescent="0.3">
      <c r="D44" s="249"/>
      <c r="E44" s="250"/>
      <c r="F44" s="250"/>
      <c r="G44" s="250"/>
      <c r="H44" s="251"/>
    </row>
  </sheetData>
  <sheetProtection algorithmName="SHA-512" hashValue="uYnYfl2KwqLchZC1GUFNpzLR4hmLwbJDwRaHiJ+JJ18hJQv+LP80XLFnbzwmsxBAJm67sc36WxVwy4eNhLd6Ug==" saltValue="R8y0eEEFwBwZIDmsbVwXcA==" spinCount="100000" sheet="1" selectLockedCells="1"/>
  <mergeCells count="41">
    <mergeCell ref="F3:G3"/>
    <mergeCell ref="D12:E12"/>
    <mergeCell ref="G17:H17"/>
    <mergeCell ref="A30:D30"/>
    <mergeCell ref="E1:G1"/>
    <mergeCell ref="B8:C8"/>
    <mergeCell ref="D9:E9"/>
    <mergeCell ref="D10:E10"/>
    <mergeCell ref="G16:H16"/>
    <mergeCell ref="D11:E11"/>
    <mergeCell ref="F9:G9"/>
    <mergeCell ref="F10:G10"/>
    <mergeCell ref="F11:G11"/>
    <mergeCell ref="F12:G12"/>
    <mergeCell ref="F7:G7"/>
    <mergeCell ref="F8:G8"/>
    <mergeCell ref="G14:H14"/>
    <mergeCell ref="G15:H15"/>
    <mergeCell ref="G18:H18"/>
    <mergeCell ref="A31:C32"/>
    <mergeCell ref="D31:D32"/>
    <mergeCell ref="B21:C22"/>
    <mergeCell ref="F22:G22"/>
    <mergeCell ref="A26:C26"/>
    <mergeCell ref="A27:C27"/>
    <mergeCell ref="A33:C34"/>
    <mergeCell ref="D33:D34"/>
    <mergeCell ref="F34:H34"/>
    <mergeCell ref="A35:C36"/>
    <mergeCell ref="D35:D36"/>
    <mergeCell ref="F35:G36"/>
    <mergeCell ref="H35:H36"/>
    <mergeCell ref="A37:C37"/>
    <mergeCell ref="F37:G37"/>
    <mergeCell ref="F38:G39"/>
    <mergeCell ref="H38:H39"/>
    <mergeCell ref="A39:A41"/>
    <mergeCell ref="B39:B41"/>
    <mergeCell ref="C40:C41"/>
    <mergeCell ref="F40:G40"/>
    <mergeCell ref="D41:H44"/>
  </mergeCells>
  <phoneticPr fontId="2" type="noConversion"/>
  <dataValidations count="3">
    <dataValidation type="list" allowBlank="1" showInputMessage="1" showErrorMessage="1" sqref="H10" xr:uid="{C5F85B9F-25E2-4B90-BEAF-B662EB8BB8CF}">
      <formula1>"30,50"</formula1>
    </dataValidation>
    <dataValidation type="list" allowBlank="1" showInputMessage="1" showErrorMessage="1" sqref="C11" xr:uid="{467701F0-5B00-4F58-B223-4C02E6A57FD8}">
      <formula1>"A,B"</formula1>
    </dataValidation>
    <dataValidation type="list" showInputMessage="1" showErrorMessage="1" sqref="H7:H8" xr:uid="{1DC1B8AE-F5F8-4819-84B5-376E59BA6EDA}">
      <formula1>"DA,NE"</formula1>
    </dataValidation>
  </dataValidations>
  <pageMargins left="0.25" right="0.25" top="0.75" bottom="0.75" header="0.3" footer="0.3"/>
  <pageSetup paperSize="9" scale="62" orientation="landscape" r:id="rId1"/>
  <headerFooter alignWithMargins="0">
    <oddHeader>&amp;C&amp;"Arial CE,Krepko ležeče"&amp;14P O T R D I L O</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72FF9A-D1B8-4422-981B-01D1B03DE0F6}">
          <x14:formula1>
            <xm:f>'skriti šifrant'!$A$1:$A$3</xm:f>
          </x14:formula1>
          <xm:sqref>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12</vt:i4>
      </vt:variant>
    </vt:vector>
  </HeadingPairs>
  <TitlesOfParts>
    <vt:vector size="12" baseType="lpstr">
      <vt:lpstr>Navodila</vt:lpstr>
      <vt:lpstr>šifrant</vt:lpstr>
      <vt:lpstr>skriti šifrant</vt:lpstr>
      <vt:lpstr>1. obr.</vt:lpstr>
      <vt:lpstr>2. obr.</vt:lpstr>
      <vt:lpstr>3.obr.</vt:lpstr>
      <vt:lpstr>4.obr.</vt:lpstr>
      <vt:lpstr>5.obr.</vt:lpstr>
      <vt:lpstr>6.obr.</vt:lpstr>
      <vt:lpstr>7.obr.</vt:lpstr>
      <vt:lpstr>8.obr.</vt:lpstr>
      <vt:lpstr>zahtevek</vt:lpstr>
    </vt:vector>
  </TitlesOfParts>
  <Company>ZZZS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ZZZS</dc:creator>
  <cp:lastModifiedBy>ZZZS</cp:lastModifiedBy>
  <cp:lastPrinted>2024-02-02T08:17:31Z</cp:lastPrinted>
  <dcterms:created xsi:type="dcterms:W3CDTF">2004-10-25T09:54:36Z</dcterms:created>
  <dcterms:modified xsi:type="dcterms:W3CDTF">2024-03-21T22:20:30Z</dcterms:modified>
</cp:coreProperties>
</file>