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4i/Documents/Moji dokumenti/E-gradiva &amp; internet &amp; klinične smernice - OBJAVE/OP/"/>
    </mc:Choice>
  </mc:AlternateContent>
  <xr:revisionPtr revIDLastSave="0" documentId="8_{F6E02EAF-D41A-4BA0-8962-B18B629ED01A}" xr6:coauthVersionLast="47" xr6:coauthVersionMax="47" xr10:uidLastSave="{00000000-0000-0000-0000-000000000000}"/>
  <bookViews>
    <workbookView xWindow="-108" yWindow="-108" windowWidth="23256" windowHeight="12576" tabRatio="712" activeTab="1"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D34" i="38"/>
  <c r="D32" i="38"/>
  <c r="D27" i="38"/>
  <c r="D36" i="38" s="1"/>
  <c r="D24" i="38"/>
  <c r="D23" i="38"/>
  <c r="H20" i="38"/>
  <c r="D14" i="38"/>
  <c r="E13" i="38"/>
  <c r="D11" i="38"/>
  <c r="G3" i="38"/>
  <c r="D34" i="37"/>
  <c r="D32" i="37"/>
  <c r="H20" i="37"/>
  <c r="D14" i="37"/>
  <c r="E13" i="37"/>
  <c r="D11" i="37"/>
  <c r="G3" i="37"/>
  <c r="D27" i="37" s="1"/>
  <c r="D34" i="36"/>
  <c r="D32" i="36"/>
  <c r="H20" i="36"/>
  <c r="D14" i="36"/>
  <c r="E13" i="36"/>
  <c r="D11" i="36"/>
  <c r="G3" i="36"/>
  <c r="D27" i="36" s="1"/>
  <c r="D34" i="35"/>
  <c r="D32" i="35"/>
  <c r="D27" i="35"/>
  <c r="D36" i="35" s="1"/>
  <c r="D24" i="35"/>
  <c r="D23" i="35" s="1"/>
  <c r="H20" i="35"/>
  <c r="D14" i="35"/>
  <c r="E13" i="35"/>
  <c r="D11" i="35"/>
  <c r="G3" i="35"/>
  <c r="D34" i="34"/>
  <c r="D32" i="34"/>
  <c r="H20" i="34"/>
  <c r="D14" i="34"/>
  <c r="E13" i="34"/>
  <c r="D11" i="34"/>
  <c r="G3" i="34"/>
  <c r="D27" i="34" s="1"/>
  <c r="D34" i="33"/>
  <c r="D32" i="33"/>
  <c r="H20" i="33"/>
  <c r="D14" i="33"/>
  <c r="E13" i="33"/>
  <c r="D11" i="33"/>
  <c r="G3" i="33"/>
  <c r="D27" i="33" s="1"/>
  <c r="D34" i="32"/>
  <c r="D32" i="32"/>
  <c r="H20" i="32"/>
  <c r="D14" i="32"/>
  <c r="E13" i="32"/>
  <c r="D11" i="32"/>
  <c r="G3" i="32"/>
  <c r="D27" i="32" s="1"/>
  <c r="H21" i="37" l="1"/>
  <c r="H22" i="37" s="1"/>
  <c r="H25" i="37" s="1"/>
  <c r="I23" i="17" s="1"/>
  <c r="H21" i="32"/>
  <c r="H22" i="32" s="1"/>
  <c r="H25" i="32" s="1"/>
  <c r="I13" i="17" s="1"/>
  <c r="H21" i="34"/>
  <c r="H22" i="34" s="1"/>
  <c r="H25" i="34" s="1"/>
  <c r="I17" i="17" s="1"/>
  <c r="H21" i="38"/>
  <c r="H22" i="38" s="1"/>
  <c r="H25" i="38" s="1"/>
  <c r="I25" i="17" s="1"/>
  <c r="H21" i="36"/>
  <c r="H22" i="36" s="1"/>
  <c r="H25" i="36" s="1"/>
  <c r="I21" i="17" s="1"/>
  <c r="H21" i="33"/>
  <c r="D30" i="33" s="1"/>
  <c r="H21" i="35"/>
  <c r="D30" i="35" s="1"/>
  <c r="D26" i="38"/>
  <c r="D36" i="37"/>
  <c r="D26" i="37"/>
  <c r="D24" i="37"/>
  <c r="D23" i="37" s="1"/>
  <c r="D36" i="36"/>
  <c r="D26" i="36"/>
  <c r="D24" i="36"/>
  <c r="D23" i="36" s="1"/>
  <c r="D26" i="35"/>
  <c r="D36" i="34"/>
  <c r="D26" i="34"/>
  <c r="D24" i="34"/>
  <c r="D23" i="34" s="1"/>
  <c r="D36" i="33"/>
  <c r="D26" i="33"/>
  <c r="D24" i="33"/>
  <c r="D23" i="33" s="1"/>
  <c r="D36" i="32"/>
  <c r="D26" i="32"/>
  <c r="D24" i="32"/>
  <c r="D23" i="32" s="1"/>
  <c r="D30" i="36" l="1"/>
  <c r="D30" i="37"/>
  <c r="D30" i="32"/>
  <c r="D30" i="34"/>
  <c r="H22" i="35"/>
  <c r="H25" i="35" s="1"/>
  <c r="I19" i="17" s="1"/>
  <c r="H22" i="33"/>
  <c r="H25" i="33" s="1"/>
  <c r="I15" i="17" s="1"/>
  <c r="D30" i="38"/>
  <c r="H11" i="38"/>
  <c r="G18" i="38"/>
  <c r="H12" i="38"/>
  <c r="G14" i="38" s="1"/>
  <c r="G17" i="38"/>
  <c r="G16" i="38"/>
  <c r="G15" i="38"/>
  <c r="G18" i="37"/>
  <c r="G17" i="37"/>
  <c r="G16" i="37"/>
  <c r="G15" i="37"/>
  <c r="H12" i="37"/>
  <c r="G14" i="37" s="1"/>
  <c r="H11" i="37"/>
  <c r="G18" i="36"/>
  <c r="G17" i="36"/>
  <c r="G16" i="36"/>
  <c r="G15" i="36"/>
  <c r="H11" i="36"/>
  <c r="H12" i="36"/>
  <c r="G14" i="36" s="1"/>
  <c r="G18" i="34"/>
  <c r="G17" i="34"/>
  <c r="G16" i="34"/>
  <c r="G15" i="34"/>
  <c r="H12" i="34"/>
  <c r="G14" i="34" s="1"/>
  <c r="H11" i="34"/>
  <c r="H12" i="33"/>
  <c r="G14" i="33" s="1"/>
  <c r="H11" i="33"/>
  <c r="G17" i="32"/>
  <c r="G16" i="32"/>
  <c r="H12" i="32"/>
  <c r="G14" i="32" s="1"/>
  <c r="G18" i="32"/>
  <c r="H11" i="32"/>
  <c r="G15" i="32"/>
  <c r="H11" i="35" l="1"/>
  <c r="G15" i="35"/>
  <c r="H12" i="35"/>
  <c r="G14" i="35" s="1"/>
  <c r="G16" i="33"/>
  <c r="G15" i="33"/>
  <c r="G16" i="35"/>
  <c r="G17" i="33"/>
  <c r="G17" i="35"/>
  <c r="G18" i="33"/>
  <c r="G18" i="35"/>
  <c r="H27" i="38"/>
  <c r="H28" i="38" s="1"/>
  <c r="H27" i="32"/>
  <c r="H28" i="32" s="1"/>
  <c r="H27" i="36"/>
  <c r="H28" i="36" s="1"/>
  <c r="H27" i="37"/>
  <c r="H27" i="34"/>
  <c r="H27" i="33" l="1"/>
  <c r="H28" i="33" s="1"/>
  <c r="H27" i="35"/>
  <c r="H28" i="35" s="1"/>
  <c r="L21" i="17"/>
  <c r="L13" i="17"/>
  <c r="L25" i="17"/>
  <c r="H30" i="32"/>
  <c r="O13" i="17" s="1"/>
  <c r="M13" i="17"/>
  <c r="H28" i="34"/>
  <c r="L17" i="17"/>
  <c r="H30" i="36"/>
  <c r="O21" i="17" s="1"/>
  <c r="M21" i="17"/>
  <c r="H28" i="37"/>
  <c r="L23" i="17"/>
  <c r="H30" i="38"/>
  <c r="O25" i="17" s="1"/>
  <c r="M25" i="17"/>
  <c r="D34" i="16"/>
  <c r="D32" i="16"/>
  <c r="H20" i="16"/>
  <c r="D14" i="16"/>
  <c r="E13" i="16"/>
  <c r="D11" i="16"/>
  <c r="G3" i="16"/>
  <c r="D24" i="16" s="1"/>
  <c r="L15" i="17" l="1"/>
  <c r="L19" i="17"/>
  <c r="H30" i="37"/>
  <c r="O23" i="17" s="1"/>
  <c r="M23" i="17"/>
  <c r="H30" i="34"/>
  <c r="O17" i="17" s="1"/>
  <c r="M17" i="17"/>
  <c r="H30" i="33"/>
  <c r="O15" i="17" s="1"/>
  <c r="M15" i="17"/>
  <c r="H30" i="35"/>
  <c r="O19" i="17" s="1"/>
  <c r="M19" i="17"/>
  <c r="D27" i="16"/>
  <c r="H21" i="16"/>
  <c r="D23" i="16"/>
  <c r="D26" i="16" l="1"/>
  <c r="D36" i="16"/>
  <c r="D30" i="16"/>
  <c r="H22" i="16"/>
  <c r="H25" i="16" s="1"/>
  <c r="H11" i="16" s="1"/>
  <c r="G15" i="16" l="1"/>
  <c r="G16" i="16"/>
  <c r="G17" i="16"/>
  <c r="G18" i="16"/>
  <c r="H12" i="16"/>
  <c r="G14" i="16" s="1"/>
  <c r="H27" i="16" l="1"/>
  <c r="H28" i="16" s="1"/>
  <c r="H30" i="16" s="1"/>
  <c r="H11" i="17" l="1"/>
  <c r="C26" i="17" l="1"/>
  <c r="H25" i="17"/>
  <c r="H23" i="17"/>
  <c r="H21" i="17"/>
  <c r="H19" i="17"/>
  <c r="H17" i="17"/>
  <c r="H15" i="17"/>
  <c r="H13" i="17"/>
  <c r="N11" i="17" l="1"/>
  <c r="K25" i="17"/>
  <c r="K23" i="17"/>
  <c r="K21" i="17"/>
  <c r="K19" i="17"/>
  <c r="K17" i="17"/>
  <c r="K15" i="17"/>
  <c r="K13" i="17"/>
  <c r="K11" i="17"/>
  <c r="J25" i="17"/>
  <c r="J23" i="17"/>
  <c r="J21" i="17"/>
  <c r="J19" i="17"/>
  <c r="J17" i="17"/>
  <c r="J15" i="17"/>
  <c r="J13" i="17"/>
  <c r="J11"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I11" i="17" l="1"/>
  <c r="I27" i="17" s="1"/>
  <c r="M11" i="17" l="1"/>
  <c r="M27" i="17" s="1"/>
  <c r="L11" i="17" l="1"/>
  <c r="L27" i="17" s="1"/>
  <c r="O11" i="17"/>
  <c r="O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2532A20-20CC-4E09-83A1-E3DB897EDBD5}">
      <text>
        <r>
          <rPr>
            <b/>
            <sz val="10"/>
            <color indexed="17"/>
            <rFont val="Tahoma"/>
            <family val="2"/>
            <charset val="238"/>
          </rPr>
          <t>število ur delovne obveznosti delavca v ostalih dneh tedna z delovno soboto</t>
        </r>
      </text>
    </comment>
    <comment ref="H7" authorId="1" shapeId="0" xr:uid="{5C38F4A3-D927-4559-8CB1-376420844A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C98D41F2-5AA2-409A-B9BC-EF046E5046A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DE933435-30A8-4832-A543-DD296B2AD67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2678142-104A-4EE8-B5D4-E5AFC399BC3E}">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1A70D36-48B8-4190-A779-B666B7C47FE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77141D92-6A64-4540-8CF4-5C71603893F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86DB5B73-2FEB-4558-9ECB-8D970F4EB905}">
      <text>
        <r>
          <rPr>
            <b/>
            <sz val="10"/>
            <color indexed="17"/>
            <rFont val="Tahoma"/>
            <family val="2"/>
            <charset val="238"/>
          </rPr>
          <t>vpišite v obliki
1,0000</t>
        </r>
        <r>
          <rPr>
            <sz val="8"/>
            <color indexed="81"/>
            <rFont val="Tahoma"/>
            <family val="2"/>
            <charset val="238"/>
          </rPr>
          <t xml:space="preserve">
</t>
        </r>
      </text>
    </comment>
    <comment ref="D17" authorId="2" shapeId="0" xr:uid="{C3070063-9D3A-481E-AEF3-F4F143A2B468}">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39825505-EF57-4486-A3F4-CEC9EE55F07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6A79AF5C-9567-4E74-BE32-152B43031D8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3BB42E18-929F-4079-B7D6-8304C11135D3}">
      <text>
        <r>
          <rPr>
            <b/>
            <sz val="10"/>
            <color indexed="17"/>
            <rFont val="Tahoma"/>
            <family val="2"/>
            <charset val="238"/>
          </rPr>
          <t>znesek urne osnove za delo, ki bi jo delavec imel, če bi delal v mesecu zadržanosti</t>
        </r>
      </text>
    </comment>
    <comment ref="D23" authorId="0" shapeId="0" xr:uid="{0389374B-55A6-448E-82E2-5BE9B9873DC9}">
      <text>
        <r>
          <rPr>
            <b/>
            <sz val="10"/>
            <color indexed="17"/>
            <rFont val="Tahoma"/>
            <family val="2"/>
            <charset val="238"/>
          </rPr>
          <t xml:space="preserve">spodnji limit preračunan na število ur zadržanosti
</t>
        </r>
      </text>
    </comment>
    <comment ref="D26" authorId="0" shapeId="0" xr:uid="{AC032E07-0746-49C0-9E5A-D7C36CBC7B73}">
      <text>
        <r>
          <rPr>
            <b/>
            <sz val="10"/>
            <color indexed="17"/>
            <rFont val="Tahoma"/>
            <family val="2"/>
            <charset val="238"/>
          </rPr>
          <t xml:space="preserve">spodnji limit preračunan na število ur zadržanosti
</t>
        </r>
      </text>
    </comment>
    <comment ref="B39" authorId="2" shapeId="0" xr:uid="{CF3D4F41-FE09-4859-B5E1-A5A3B42033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3BF3E9BE-572C-458E-B1FC-9D38A65658B3}">
      <text>
        <r>
          <rPr>
            <b/>
            <sz val="10"/>
            <color indexed="17"/>
            <rFont val="Tahoma"/>
            <family val="2"/>
            <charset val="238"/>
          </rPr>
          <t>število ur delovne obveznosti delavca v ostalih dneh tedna z delovno soboto</t>
        </r>
      </text>
    </comment>
    <comment ref="H7" authorId="1" shapeId="0" xr:uid="{1E11C5AB-964C-40DE-A426-BAE3772CAE02}">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6701C09-EB54-476B-9364-307FAB9C935F}">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513F389-E634-4F1A-BF92-4D8376CCEAFD}">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088539B-C83B-4F6B-A307-3DFC9C5A38E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869811BB-9FAB-4068-B6F8-D942CC223FE1}">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33ECDB2-36DC-4310-B220-BE943C76A41D}">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FB88EB9-F7F5-4882-A5F5-F7F966DDE667}">
      <text>
        <r>
          <rPr>
            <b/>
            <sz val="10"/>
            <color indexed="17"/>
            <rFont val="Tahoma"/>
            <family val="2"/>
            <charset val="238"/>
          </rPr>
          <t>vpišite v obliki
1,0000</t>
        </r>
        <r>
          <rPr>
            <sz val="8"/>
            <color indexed="81"/>
            <rFont val="Tahoma"/>
            <family val="2"/>
            <charset val="238"/>
          </rPr>
          <t xml:space="preserve">
</t>
        </r>
      </text>
    </comment>
    <comment ref="D17" authorId="2" shapeId="0" xr:uid="{33A291C7-54E6-4ED9-AF0E-921D1096A8A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AE7C6FC5-D9C7-437F-A2E2-34CE21B0934A}">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9218988-AA0F-4E8C-BE19-0306CBBEFFC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8B69F50-CD70-425E-A0AE-ECA948E74742}">
      <text>
        <r>
          <rPr>
            <b/>
            <sz val="10"/>
            <color indexed="17"/>
            <rFont val="Tahoma"/>
            <family val="2"/>
            <charset val="238"/>
          </rPr>
          <t>znesek urne osnove za delo, ki bi jo delavec imel, če bi delal v mesecu zadržanosti</t>
        </r>
      </text>
    </comment>
    <comment ref="D23" authorId="0" shapeId="0" xr:uid="{6B19617A-727C-4769-B17C-A3936C9A01C5}">
      <text>
        <r>
          <rPr>
            <b/>
            <sz val="10"/>
            <color indexed="17"/>
            <rFont val="Tahoma"/>
            <family val="2"/>
            <charset val="238"/>
          </rPr>
          <t xml:space="preserve">spodnji limit preračunan na število ur zadržanosti
</t>
        </r>
      </text>
    </comment>
    <comment ref="D26" authorId="0" shapeId="0" xr:uid="{6F19C0A0-0F72-4EA6-9062-694BC2E6EB25}">
      <text>
        <r>
          <rPr>
            <b/>
            <sz val="10"/>
            <color indexed="17"/>
            <rFont val="Tahoma"/>
            <family val="2"/>
            <charset val="238"/>
          </rPr>
          <t xml:space="preserve">spodnji limit preračunan na število ur zadržanosti
</t>
        </r>
      </text>
    </comment>
    <comment ref="B39" authorId="2" shapeId="0" xr:uid="{0BA9692B-CBBD-4581-8150-B4BC10BFDC01}">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7703A0D-E7E0-4B12-B2C2-80FA17DAB13D}">
      <text>
        <r>
          <rPr>
            <b/>
            <sz val="10"/>
            <color indexed="17"/>
            <rFont val="Tahoma"/>
            <family val="2"/>
            <charset val="238"/>
          </rPr>
          <t>število ur delovne obveznosti delavca v ostalih dneh tedna z delovno soboto</t>
        </r>
      </text>
    </comment>
    <comment ref="H7" authorId="1" shapeId="0" xr:uid="{1BDA2316-0CF9-4791-99CA-3761553F11C4}">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96415628-2511-4588-BABD-6BB8DFCEB01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E5D169FA-AC66-4486-B379-9242D74188B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4B74A0F7-150E-426C-9015-D1BE3E69680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F5C89E6-E42B-420B-B5C3-0A0281EEA222}">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DA173DC0-0CBB-4D07-B1D4-5AE4DF747FD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A33F55B-AB8E-48F9-849B-62E3876E6532}">
      <text>
        <r>
          <rPr>
            <b/>
            <sz val="10"/>
            <color indexed="17"/>
            <rFont val="Tahoma"/>
            <family val="2"/>
            <charset val="238"/>
          </rPr>
          <t>vpišite v obliki
1,0000</t>
        </r>
        <r>
          <rPr>
            <sz val="8"/>
            <color indexed="81"/>
            <rFont val="Tahoma"/>
            <family val="2"/>
            <charset val="238"/>
          </rPr>
          <t xml:space="preserve">
</t>
        </r>
      </text>
    </comment>
    <comment ref="D17" authorId="2" shapeId="0" xr:uid="{259AAFC8-F4D7-425B-B098-CD9F13A09FF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B33B085B-7A06-42F7-BCAD-B43E3CC31B4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9142128C-9497-44F7-859F-321991FFF6B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ED9F5BE-E1C5-450C-BC0B-624718A83D62}">
      <text>
        <r>
          <rPr>
            <b/>
            <sz val="10"/>
            <color indexed="17"/>
            <rFont val="Tahoma"/>
            <family val="2"/>
            <charset val="238"/>
          </rPr>
          <t>znesek urne osnove za delo, ki bi jo delavec imel, če bi delal v mesecu zadržanosti</t>
        </r>
      </text>
    </comment>
    <comment ref="D23" authorId="0" shapeId="0" xr:uid="{2F15A8B3-FC87-4141-B7F3-EF98680F9C80}">
      <text>
        <r>
          <rPr>
            <b/>
            <sz val="10"/>
            <color indexed="17"/>
            <rFont val="Tahoma"/>
            <family val="2"/>
            <charset val="238"/>
          </rPr>
          <t xml:space="preserve">spodnji limit preračunan na število ur zadržanosti
</t>
        </r>
      </text>
    </comment>
    <comment ref="D26" authorId="0" shapeId="0" xr:uid="{9CFD7D5C-AA29-44AF-B7A0-CF3804C2226D}">
      <text>
        <r>
          <rPr>
            <b/>
            <sz val="10"/>
            <color indexed="17"/>
            <rFont val="Tahoma"/>
            <family val="2"/>
            <charset val="238"/>
          </rPr>
          <t xml:space="preserve">spodnji limit preračunan na število ur zadržanosti
</t>
        </r>
      </text>
    </comment>
    <comment ref="B39" authorId="2" shapeId="0" xr:uid="{2075A5FB-20FF-41C5-9664-1C46CFFEE601}">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C262D90-A6F2-4367-9189-0001AE19CDC6}">
      <text>
        <r>
          <rPr>
            <b/>
            <sz val="10"/>
            <color indexed="17"/>
            <rFont val="Tahoma"/>
            <family val="2"/>
            <charset val="238"/>
          </rPr>
          <t>število ur delovne obveznosti delavca v ostalih dneh tedna z delovno soboto</t>
        </r>
      </text>
    </comment>
    <comment ref="H7" authorId="1" shapeId="0" xr:uid="{F68BC837-AB69-4B5B-B3D8-2A2A886C05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60C4692E-3E40-43E3-A4B9-8D3B8C50FC3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8D2CE51A-A226-4F72-8708-8AD1E88F9A0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D677D2C2-4A38-4C8C-84AC-EECBAF1D5CC9}">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9192779C-55FC-417E-A32B-B6111B6C53FC}">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539E1FE-C6AE-4863-9A44-A1E18A153A99}">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043B303-E7E3-4069-8263-A185CCFB06FB}">
      <text>
        <r>
          <rPr>
            <b/>
            <sz val="10"/>
            <color indexed="17"/>
            <rFont val="Tahoma"/>
            <family val="2"/>
            <charset val="238"/>
          </rPr>
          <t>vpišite v obliki
1,0000</t>
        </r>
        <r>
          <rPr>
            <sz val="8"/>
            <color indexed="81"/>
            <rFont val="Tahoma"/>
            <family val="2"/>
            <charset val="238"/>
          </rPr>
          <t xml:space="preserve">
</t>
        </r>
      </text>
    </comment>
    <comment ref="D17" authorId="2" shapeId="0" xr:uid="{071674F9-8AD7-45E6-A77F-58BCA17BDAF7}">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F8C1ACE-E7A3-49FF-A632-8752A7703C9B}">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7F9122A-8F92-4971-94B3-CCCBA9013ED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559A4FC7-F888-4645-B9BA-833459E9C48D}">
      <text>
        <r>
          <rPr>
            <b/>
            <sz val="10"/>
            <color indexed="17"/>
            <rFont val="Tahoma"/>
            <family val="2"/>
            <charset val="238"/>
          </rPr>
          <t>znesek urne osnove za delo, ki bi jo delavec imel, če bi delal v mesecu zadržanosti</t>
        </r>
      </text>
    </comment>
    <comment ref="D23" authorId="0" shapeId="0" xr:uid="{3247FA57-006A-40E7-96C9-211A48D697C4}">
      <text>
        <r>
          <rPr>
            <b/>
            <sz val="10"/>
            <color indexed="17"/>
            <rFont val="Tahoma"/>
            <family val="2"/>
            <charset val="238"/>
          </rPr>
          <t xml:space="preserve">spodnji limit preračunan na število ur zadržanosti
</t>
        </r>
      </text>
    </comment>
    <comment ref="D26" authorId="0" shapeId="0" xr:uid="{06656A4B-8369-4196-B5DB-A88D4E7C702C}">
      <text>
        <r>
          <rPr>
            <b/>
            <sz val="10"/>
            <color indexed="17"/>
            <rFont val="Tahoma"/>
            <family val="2"/>
            <charset val="238"/>
          </rPr>
          <t xml:space="preserve">spodnji limit preračunan na število ur zadržanosti
</t>
        </r>
      </text>
    </comment>
    <comment ref="B39" authorId="2" shapeId="0" xr:uid="{25A92505-73C0-4830-83B2-6B9CC60CCDF6}">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F9879F1-58D9-4CAC-969E-77E2EC91489F}">
      <text>
        <r>
          <rPr>
            <b/>
            <sz val="10"/>
            <color indexed="17"/>
            <rFont val="Tahoma"/>
            <family val="2"/>
            <charset val="238"/>
          </rPr>
          <t>število ur delovne obveznosti delavca v ostalih dneh tedna z delovno soboto</t>
        </r>
      </text>
    </comment>
    <comment ref="H7" authorId="1" shapeId="0" xr:uid="{1387BE0F-116C-404F-8F55-42A994FC8F33}">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2434DFB2-08D8-4E1C-9B88-C260CCD6A61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4ACD03A7-112F-470D-BC48-1528EF9ADA61}">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609C0C54-8DCA-4F9B-9EA7-AD2C9D411E7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76E3ED48-422A-4C18-8FB9-9DB80113DA7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914FBFB-C211-4B19-99C9-E850ACF1338F}">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FFFE216F-E7E8-4BE9-95F4-A41565BE5F10}">
      <text>
        <r>
          <rPr>
            <b/>
            <sz val="10"/>
            <color indexed="17"/>
            <rFont val="Tahoma"/>
            <family val="2"/>
            <charset val="238"/>
          </rPr>
          <t>vpišite v obliki
1,0000</t>
        </r>
        <r>
          <rPr>
            <sz val="8"/>
            <color indexed="81"/>
            <rFont val="Tahoma"/>
            <family val="2"/>
            <charset val="238"/>
          </rPr>
          <t xml:space="preserve">
</t>
        </r>
      </text>
    </comment>
    <comment ref="D17" authorId="2" shapeId="0" xr:uid="{721CA409-0AEA-4038-96E6-966D06C8A0F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C0261B4B-4637-4339-9314-9456454DB93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322428A-0A33-4454-AFD2-4B7453ADFD2A}">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56ABE70-D712-4D70-83AD-EB9BC566823A}">
      <text>
        <r>
          <rPr>
            <b/>
            <sz val="10"/>
            <color indexed="17"/>
            <rFont val="Tahoma"/>
            <family val="2"/>
            <charset val="238"/>
          </rPr>
          <t>znesek urne osnove za delo, ki bi jo delavec imel, če bi delal v mesecu zadržanosti</t>
        </r>
      </text>
    </comment>
    <comment ref="D23" authorId="0" shapeId="0" xr:uid="{45E95D08-FD6F-4F2B-ACA7-3F4B09C5D8AB}">
      <text>
        <r>
          <rPr>
            <b/>
            <sz val="10"/>
            <color indexed="17"/>
            <rFont val="Tahoma"/>
            <family val="2"/>
            <charset val="238"/>
          </rPr>
          <t xml:space="preserve">spodnji limit preračunan na število ur zadržanosti
</t>
        </r>
      </text>
    </comment>
    <comment ref="D26" authorId="0" shapeId="0" xr:uid="{10B7E9B7-8436-4B90-BDF6-F068AEFA142B}">
      <text>
        <r>
          <rPr>
            <b/>
            <sz val="10"/>
            <color indexed="17"/>
            <rFont val="Tahoma"/>
            <family val="2"/>
            <charset val="238"/>
          </rPr>
          <t xml:space="preserve">spodnji limit preračunan na število ur zadržanosti
</t>
        </r>
      </text>
    </comment>
    <comment ref="B39" authorId="2" shapeId="0" xr:uid="{33C6B329-9E48-4946-ADC7-52555C0CC04E}">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53476AA5-ADAB-41EF-ACB4-7C1028B2EC40}">
      <text>
        <r>
          <rPr>
            <b/>
            <sz val="10"/>
            <color indexed="17"/>
            <rFont val="Tahoma"/>
            <family val="2"/>
            <charset val="238"/>
          </rPr>
          <t>število ur delovne obveznosti delavca v ostalih dneh tedna z delovno soboto</t>
        </r>
      </text>
    </comment>
    <comment ref="H7" authorId="1" shapeId="0" xr:uid="{EEC66583-E80E-477C-B09B-4BB992889E3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52169722-B05F-40B8-BC94-F5F66CDB5564}">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240F02C-6A43-4985-AD59-11B06E6921B6}">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A146EE6C-7C3C-416D-8FDA-0033B6F1FFF3}">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6D69DB20-897A-440A-ACCC-D6ADDD0D12B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4581383-F993-473C-840E-1B85DB8D987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BCF6F437-0E96-48EA-8D06-C26FF1DC700C}">
      <text>
        <r>
          <rPr>
            <b/>
            <sz val="10"/>
            <color indexed="17"/>
            <rFont val="Tahoma"/>
            <family val="2"/>
            <charset val="238"/>
          </rPr>
          <t>vpišite v obliki
1,0000</t>
        </r>
        <r>
          <rPr>
            <sz val="8"/>
            <color indexed="81"/>
            <rFont val="Tahoma"/>
            <family val="2"/>
            <charset val="238"/>
          </rPr>
          <t xml:space="preserve">
</t>
        </r>
      </text>
    </comment>
    <comment ref="D17" authorId="2" shapeId="0" xr:uid="{D4BB4E83-7E7B-42ED-8BC2-F0B523269949}">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E55B3CDF-2886-4CF6-9F01-4F5F38C39CF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985DB2D-AD90-4B00-A53B-ED8159D36CB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F867C341-60CC-40EE-BC1B-D845EEC01F6D}">
      <text>
        <r>
          <rPr>
            <b/>
            <sz val="10"/>
            <color indexed="17"/>
            <rFont val="Tahoma"/>
            <family val="2"/>
            <charset val="238"/>
          </rPr>
          <t>znesek urne osnove za delo, ki bi jo delavec imel, če bi delal v mesecu zadržanosti</t>
        </r>
      </text>
    </comment>
    <comment ref="D23" authorId="0" shapeId="0" xr:uid="{9B94C74C-958B-4A31-A3D0-0D3FB79E9705}">
      <text>
        <r>
          <rPr>
            <b/>
            <sz val="10"/>
            <color indexed="17"/>
            <rFont val="Tahoma"/>
            <family val="2"/>
            <charset val="238"/>
          </rPr>
          <t xml:space="preserve">spodnji limit preračunan na število ur zadržanosti
</t>
        </r>
      </text>
    </comment>
    <comment ref="D26" authorId="0" shapeId="0" xr:uid="{7DC6E9FC-F9D5-4754-8370-FC5CBF9826F8}">
      <text>
        <r>
          <rPr>
            <b/>
            <sz val="10"/>
            <color indexed="17"/>
            <rFont val="Tahoma"/>
            <family val="2"/>
            <charset val="238"/>
          </rPr>
          <t xml:space="preserve">spodnji limit preračunan na število ur zadržanosti
</t>
        </r>
      </text>
    </comment>
    <comment ref="B39" authorId="2" shapeId="0" xr:uid="{0B975F46-5D26-4D5E-A697-D4CB71EF3202}">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9B40481-44BC-48DD-9760-7DC6B7771563}">
      <text>
        <r>
          <rPr>
            <b/>
            <sz val="10"/>
            <color indexed="17"/>
            <rFont val="Tahoma"/>
            <family val="2"/>
            <charset val="238"/>
          </rPr>
          <t>število ur delovne obveznosti delavca v ostalih dneh tedna z delovno soboto</t>
        </r>
      </text>
    </comment>
    <comment ref="H7" authorId="1" shapeId="0" xr:uid="{55374097-CF20-4B6B-84C6-C9E7EB3D42A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EC673B8-3FE0-4968-AA26-D9900EFEDEF3}">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E95E3D6-4D3B-4DC7-AE7B-0DAFE4EF3A97}">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35E0768C-05AD-4694-A504-A5FCB75BC854}">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35DD0A9-EAE4-4DA5-B504-5B96FCEE20D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52FDC81-65A0-4F3E-A9D6-9BBE8D736DC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442082-D495-4438-8B0C-BF3F13A0B7B0}">
      <text>
        <r>
          <rPr>
            <b/>
            <sz val="10"/>
            <color indexed="17"/>
            <rFont val="Tahoma"/>
            <family val="2"/>
            <charset val="238"/>
          </rPr>
          <t>vpišite v obliki
1,0000</t>
        </r>
        <r>
          <rPr>
            <sz val="8"/>
            <color indexed="81"/>
            <rFont val="Tahoma"/>
            <family val="2"/>
            <charset val="238"/>
          </rPr>
          <t xml:space="preserve">
</t>
        </r>
      </text>
    </comment>
    <comment ref="D17" authorId="2" shapeId="0" xr:uid="{D104B109-7A2B-49B9-B192-AFC0885E1DC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8CB3DB8E-AA87-4F56-B845-60BEC161368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82233C2-5EE7-443D-8F07-2030E7EAEE6E}">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4EB5B41-7590-462E-BCF6-9EF32255DFC1}">
      <text>
        <r>
          <rPr>
            <b/>
            <sz val="10"/>
            <color indexed="17"/>
            <rFont val="Tahoma"/>
            <family val="2"/>
            <charset val="238"/>
          </rPr>
          <t>znesek urne osnove za delo, ki bi jo delavec imel, če bi delal v mesecu zadržanosti</t>
        </r>
      </text>
    </comment>
    <comment ref="D23" authorId="0" shapeId="0" xr:uid="{C703F819-CF97-4B1D-A23C-6ACB06CE694A}">
      <text>
        <r>
          <rPr>
            <b/>
            <sz val="10"/>
            <color indexed="17"/>
            <rFont val="Tahoma"/>
            <family val="2"/>
            <charset val="238"/>
          </rPr>
          <t xml:space="preserve">spodnji limit preračunan na število ur zadržanosti
</t>
        </r>
      </text>
    </comment>
    <comment ref="D26" authorId="0" shapeId="0" xr:uid="{9D1F2DB9-0EEF-4C2B-AEA4-643D6D922E34}">
      <text>
        <r>
          <rPr>
            <b/>
            <sz val="10"/>
            <color indexed="17"/>
            <rFont val="Tahoma"/>
            <family val="2"/>
            <charset val="238"/>
          </rPr>
          <t xml:space="preserve">spodnji limit preračunan na število ur zadržanosti
</t>
        </r>
      </text>
    </comment>
    <comment ref="B39" authorId="2" shapeId="0" xr:uid="{4EDDF11B-2D5C-433A-A751-DB023F9DCDCF}">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B1C97E6B-E44B-4499-B80E-1B2531402A16}">
      <text>
        <r>
          <rPr>
            <b/>
            <sz val="10"/>
            <color indexed="17"/>
            <rFont val="Tahoma"/>
            <family val="2"/>
            <charset val="238"/>
          </rPr>
          <t>število ur delovne obveznosti delavca v ostalih dneh tedna z delovno soboto</t>
        </r>
      </text>
    </comment>
    <comment ref="H7" authorId="1" shapeId="0" xr:uid="{E01D10F3-6EA8-4F73-9CD6-491140F6E89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E474B882-C2EE-4838-A253-000B2951DCF2}">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A3EA14F8-5191-4EC0-9300-D414391133D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6EF284D-FF47-449B-ACE7-61EED401CCEF}">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C5C8E7CD-24A9-45CD-9BCA-9A801E464C8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E22E7124-CB63-4F78-8886-DCF4C684FF5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2B5C2F33-331D-4E35-85C4-1353B73B03EE}">
      <text>
        <r>
          <rPr>
            <b/>
            <sz val="10"/>
            <color indexed="17"/>
            <rFont val="Tahoma"/>
            <family val="2"/>
            <charset val="238"/>
          </rPr>
          <t>vpišite v obliki
1,0000</t>
        </r>
        <r>
          <rPr>
            <sz val="8"/>
            <color indexed="81"/>
            <rFont val="Tahoma"/>
            <family val="2"/>
            <charset val="238"/>
          </rPr>
          <t xml:space="preserve">
</t>
        </r>
      </text>
    </comment>
    <comment ref="D17" authorId="2" shapeId="0" xr:uid="{2DA00A3E-7A61-43F3-A57F-F1F1A4713DAE}">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660A9BC-A8E7-4D6F-96F8-3783704667F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39AA815-A194-480D-9CD4-12C9FB9768D1}">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2EF5E081-7B2A-4FE3-AB92-FD44DE2CBC29}">
      <text>
        <r>
          <rPr>
            <b/>
            <sz val="10"/>
            <color indexed="17"/>
            <rFont val="Tahoma"/>
            <family val="2"/>
            <charset val="238"/>
          </rPr>
          <t>znesek urne osnove za delo, ki bi jo delavec imel, če bi delal v mesecu zadržanosti</t>
        </r>
      </text>
    </comment>
    <comment ref="D23" authorId="0" shapeId="0" xr:uid="{2232B6AE-FF75-453D-8505-D7067E632D71}">
      <text>
        <r>
          <rPr>
            <b/>
            <sz val="10"/>
            <color indexed="17"/>
            <rFont val="Tahoma"/>
            <family val="2"/>
            <charset val="238"/>
          </rPr>
          <t xml:space="preserve">spodnji limit preračunan na število ur zadržanosti
</t>
        </r>
      </text>
    </comment>
    <comment ref="D26" authorId="0" shapeId="0" xr:uid="{E80C07CB-714C-4A9D-BCB2-E6ED640E2897}">
      <text>
        <r>
          <rPr>
            <b/>
            <sz val="10"/>
            <color indexed="17"/>
            <rFont val="Tahoma"/>
            <family val="2"/>
            <charset val="238"/>
          </rPr>
          <t xml:space="preserve">spodnji limit preračunan na število ur zadržanosti
</t>
        </r>
      </text>
    </comment>
    <comment ref="B39" authorId="2" shapeId="0" xr:uid="{DD975F42-5355-4689-93D2-36D9D631D6C4}">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<sst xmlns="http://schemas.openxmlformats.org/spreadsheetml/2006/main" count="645" uniqueCount="168">
  <si>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</si>
  <si>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</si>
  <si>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</si>
  <si>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</si>
  <si>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</si>
  <si>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</si>
  <si>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</si>
  <si>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</si>
  <si>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</si>
  <si>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</si>
  <si>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</si>
  <si>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</si>
  <si>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</si>
  <si>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</si>
  <si>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</si>
  <si>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</si>
  <si>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</si>
  <si>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</si>
  <si>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</si>
  <si>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</si>
  <si>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</si>
  <si>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</si>
  <si>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</si>
  <si>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</si>
  <si>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</si>
  <si>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</si>
  <si>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</si>
  <si>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</si>
  <si>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</si>
  <si>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</si>
  <si>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</si>
  <si>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</si>
  <si>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</si>
  <si>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</si>
  <si>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</si>
  <si>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</si>
  <si>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</si>
  <si>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</si>
  <si>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</si>
  <si>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</si>
  <si>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</si>
  <si>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</si>
  <si>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</si>
  <si>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</si>
  <si>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</si>
  <si>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</si>
  <si>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</si>
  <si>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</si>
  <si>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</si>
  <si>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</si>
  <si>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</si>
  <si>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</si>
  <si>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</si>
  <si>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</si>
  <si>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</si>
  <si>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</si>
  <si>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</si>
  <si>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</si>
  <si>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</si>
  <si>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</si>
  <si>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</si>
  <si>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</si>
  <si>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</si>
  <si>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</si>
  <si>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</si>
  <si>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</si>
  <si>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</si>
  <si>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</si>
  <si>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</si>
  <si>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</si>
  <si>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</si>
  <si>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</si>
  <si>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</si>
  <si>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</si>
  <si>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</si>
  <si>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</si>
  <si>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</si>
  <si>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</si>
  <si>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</si>
  <si>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</si>
  <si>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</si>
  <si>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</si>
  <si>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</si>
  <si>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</si>
  <si>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</si>
  <si>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</si>
  <si>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</si>
  <si>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</si>
  <si>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</si>
  <si>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</si>
  <si>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prispevki</t>
  </si>
  <si>
    <t>skupaj prisp.od razlike do min.osnove :</t>
  </si>
  <si>
    <t>Priimek in ime zavarovane osebe</t>
  </si>
  <si>
    <t>invalid nad kvoto</t>
  </si>
  <si>
    <t>minim. osnove</t>
  </si>
  <si>
    <t>SKUPAJ</t>
  </si>
  <si>
    <t>e-naslov za posredovanje obvestil:</t>
  </si>
  <si>
    <t>telefonska št. kontaktne osebe</t>
  </si>
  <si>
    <r>
      <t xml:space="preserve">BRUTO NADOMESTIL PLAČ IN PRISPEVKOV OD RAZLIKE DO MINIMALNE PLAČE - </t>
    </r>
    <r>
      <rPr>
        <b/>
        <u/>
        <sz val="9"/>
        <rFont val="Arial CE"/>
        <charset val="238"/>
      </rPr>
      <t>DEJANSKI OBRAČUN</t>
    </r>
  </si>
  <si>
    <t>prisp. delodaj.</t>
  </si>
  <si>
    <t>oprostitev vseh</t>
  </si>
  <si>
    <t>dej.</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</si>
  <si>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</si>
  <si>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</si>
  <si>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</si>
  <si>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</si>
  <si>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</si>
  <si>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</si>
  <si>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</si>
  <si>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</si>
  <si>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</si>
  <si>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</si>
  <si>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</si>
  <si>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</si>
  <si>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</si>
  <si>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</si>
  <si>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</si>
  <si>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</si>
  <si>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</si>
  <si>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</si>
  <si>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</si>
  <si>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</si>
  <si>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</si>
  <si>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</si>
  <si>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</si>
  <si>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</si>
  <si>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</si>
  <si>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</si>
  <si>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</si>
  <si>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</si>
  <si>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</si>
  <si>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</si>
  <si>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</si>
  <si>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</si>
  <si>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</si>
  <si>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</si>
  <si>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</si>
  <si>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</si>
  <si>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</si>
  <si>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</si>
  <si>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</si>
  <si>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t xml:space="preserve">Ure zahtevka :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</si>
  <si>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</si>
  <si>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</si>
  <si>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</si>
  <si>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 xml:space="preserve">davčna številka: </t>
  </si>
  <si>
    <t xml:space="preserve">MŠPRS: </t>
  </si>
  <si>
    <t xml:space="preserve">leta: </t>
  </si>
  <si>
    <t xml:space="preserve">za mesec: </t>
  </si>
  <si>
    <t xml:space="preserve">skupno število delov.dni v mesecu: </t>
  </si>
  <si>
    <t>dejanska mesečna obveznost delodajalca/org.enote/skupine:</t>
  </si>
  <si>
    <t>na uro preračunan spodnji limit :</t>
  </si>
  <si>
    <t>Če je izračun po na uro preračunanem spodnjem limitu :</t>
  </si>
  <si>
    <t xml:space="preserve">s šestimi decimalkami </t>
  </si>
  <si>
    <t>za leto 2024</t>
  </si>
  <si>
    <r>
      <t xml:space="preserve">Če je podlaga za obračun </t>
    </r>
    <r>
      <rPr>
        <b/>
        <u/>
        <sz val="10"/>
        <color rgb="FF008000"/>
        <rFont val="Arial CE"/>
        <charset val="238"/>
      </rPr>
      <t>ePotrdilo</t>
    </r>
    <r>
      <rPr>
        <b/>
        <sz val="10"/>
        <color indexed="17"/>
        <rFont val="Arial CE"/>
        <family val="2"/>
        <charset val="238"/>
      </rPr>
      <t xml:space="preserve"> (eBOL, ePODK), k izpisu obračuna ni potrebno priložiti vizualiziranega in izpisanega ePotrdila</t>
    </r>
  </si>
  <si>
    <t>NAJVIŠJE NADOMESTILO ZA CELOMESEČNO DELOVNO OBVEZNOST</t>
  </si>
  <si>
    <t>preračunan spodnji limit :</t>
  </si>
  <si>
    <t>preračunano najvišje nadomestilo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</si>
  <si>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</si>
  <si>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</si>
  <si>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spodnjem limitu :</t>
  </si>
  <si>
    <t>Če je izračun po najvišjem nadomestilu :</t>
  </si>
  <si>
    <t>Če je izračun po na uro preračunanem najvišjem nadomestilu :</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</si>
  <si>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t>
    </r>
    <r>
      <rPr>
        <b/>
        <sz val="10"/>
        <color rgb="FF0070C0"/>
        <rFont val="Arial CE"/>
        <charset val="238"/>
      </rPr>
      <t xml:space="preserve"> zgornji limit</t>
    </r>
    <r>
      <rPr>
        <sz val="10"/>
        <rFont val="Arial CE"/>
        <charset val="238"/>
      </rPr>
      <t xml:space="preserve">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rFont val="Arial CE"/>
        <charset val="238"/>
      </rPr>
      <t xml:space="preserve">  če je </t>
    </r>
    <r>
      <rPr>
        <b/>
        <sz val="10"/>
        <color rgb="FF7030A0"/>
        <rFont val="Arial CE"/>
        <charset val="238"/>
      </rPr>
      <t>na uro preračunano najvišje nadomestilo</t>
    </r>
    <r>
      <rPr>
        <sz val="10"/>
        <color rgb="FF7030A0"/>
        <rFont val="Arial CE"/>
        <charset val="238"/>
      </rPr>
      <t xml:space="preserve"> </t>
    </r>
    <r>
      <rPr>
        <sz val="10"/>
        <rFont val="Arial CE"/>
        <charset val="238"/>
      </rPr>
      <t xml:space="preserve">(zaokroženo na 6 decimalk) </t>
    </r>
    <r>
      <rPr>
        <b/>
        <u/>
        <sz val="10"/>
        <rFont val="Arial CE"/>
        <charset val="238"/>
      </rPr>
      <t>nižje</t>
    </r>
    <r>
      <rPr>
        <sz val="10"/>
        <rFont val="Arial CE"/>
        <charset val="238"/>
      </rPr>
      <t xml:space="preserve"> kot</t>
    </r>
    <r>
      <rPr>
        <b/>
        <sz val="10"/>
        <rFont val="Arial CE"/>
        <charset val="238"/>
      </rPr>
      <t xml:space="preserve"> </t>
    </r>
    <r>
      <rPr>
        <b/>
        <sz val="10"/>
        <color rgb="FF0070C0"/>
        <rFont val="Arial CE"/>
        <charset val="238"/>
      </rPr>
      <t>zgornji limit</t>
    </r>
    <r>
      <rPr>
        <sz val="10"/>
        <color rgb="FF0070C0"/>
        <rFont val="Arial CE"/>
        <charset val="238"/>
      </rPr>
      <t xml:space="preserve"> </t>
    </r>
    <r>
      <rPr>
        <sz val="10"/>
        <rFont val="Arial CE"/>
        <charset val="238"/>
      </rPr>
      <t xml:space="preserve">oz. </t>
    </r>
    <r>
      <rPr>
        <sz val="10"/>
        <color rgb="FF0070C0"/>
        <rFont val="Arial CE"/>
        <charset val="238"/>
      </rPr>
      <t xml:space="preserve">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 </t>
    </r>
    <r>
      <rPr>
        <b/>
        <sz val="10"/>
        <color rgb="FF7030A0"/>
        <rFont val="Arial CE"/>
        <charset val="238"/>
      </rPr>
      <t>na uro preračunanim najvišjim nadomestilom</t>
    </r>
    <r>
      <rPr>
        <sz val="10"/>
        <rFont val="Arial CE"/>
        <charset val="238"/>
      </rPr>
      <t xml:space="preserve"> (s 6 decimalkami) in rezultat zaokrožimo na 2 decimalki. 
</t>
    </r>
    <r>
      <rPr>
        <b/>
        <sz val="10"/>
        <color rgb="FFC00000"/>
        <rFont val="Arial CE"/>
        <charset val="238"/>
      </rPr>
      <t>4)</t>
    </r>
    <r>
      <rPr>
        <b/>
        <sz val="10"/>
        <rFont val="Arial CE"/>
        <charset val="238"/>
      </rPr>
      <t xml:space="preserve"> </t>
    </r>
    <r>
      <rPr>
        <sz val="10"/>
        <rFont val="Arial CE"/>
        <charset val="238"/>
      </rPr>
      <t xml:space="preserve">če je preračunan spodnji limit (zaokrožen na 2 decimalki) </t>
    </r>
    <r>
      <rPr>
        <b/>
        <u/>
        <sz val="10"/>
        <rFont val="Arial CE"/>
        <charset val="238"/>
      </rPr>
      <t>višji od I.bruto nadomestila</t>
    </r>
    <r>
      <rPr>
        <sz val="10"/>
        <rFont val="Arial CE"/>
        <charset val="238"/>
      </rPr>
      <t xml:space="preserve">, izračunega po točki 1) oz. točki 2), je I.bruto enak </t>
    </r>
    <r>
      <rPr>
        <b/>
        <sz val="10"/>
        <color rgb="FF00B050"/>
        <rFont val="Arial CE"/>
        <charset val="238"/>
      </rPr>
      <t>preračunanemu spodnjemu limitu</t>
    </r>
    <r>
      <rPr>
        <sz val="10"/>
        <rFont val="Arial CE"/>
        <charset val="238"/>
      </rPr>
      <t xml:space="preserve"> </t>
    </r>
    <r>
      <rPr>
        <b/>
        <sz val="10"/>
        <rFont val="Arial CE"/>
        <charset val="238"/>
      </rPr>
      <t>oziroma</t>
    </r>
    <r>
      <rPr>
        <sz val="10"/>
        <rFont val="Arial CE"/>
        <charset val="238"/>
      </rPr>
      <t xml:space="preserve"> 
če je </t>
    </r>
    <r>
      <rPr>
        <b/>
        <sz val="10"/>
        <color rgb="FF00B050"/>
        <rFont val="Arial CE"/>
        <charset val="238"/>
      </rPr>
      <t xml:space="preserve">na uro preračunan spodnji limit </t>
    </r>
    <r>
      <rPr>
        <sz val="10"/>
        <rFont val="Arial CE"/>
        <charset val="238"/>
      </rPr>
      <t xml:space="preserve">(zaokrožen na 6 decimalk) </t>
    </r>
    <r>
      <rPr>
        <b/>
        <u/>
        <sz val="10"/>
        <rFont val="Arial CE"/>
        <charset val="238"/>
      </rPr>
      <t>višji od minimuma</t>
    </r>
    <r>
      <rPr>
        <sz val="10"/>
        <rFont val="Arial CE"/>
        <charset val="238"/>
      </rPr>
      <t xml:space="preserve"> med </t>
    </r>
    <r>
      <rPr>
        <b/>
        <sz val="10"/>
        <color theme="9" tint="-0.249977111117893"/>
        <rFont val="Arial CE"/>
        <charset val="238"/>
      </rPr>
      <t>urno osnovo za nadom. iz izh.urne osnove</t>
    </r>
    <r>
      <rPr>
        <sz val="10"/>
        <rFont val="Arial CE"/>
        <charset val="238"/>
      </rPr>
      <t xml:space="preserve"> (z 2 decimalkama) in </t>
    </r>
    <r>
      <rPr>
        <b/>
        <sz val="10"/>
        <color rgb="FF0070C0"/>
        <rFont val="Arial CE"/>
        <charset val="238"/>
      </rPr>
      <t>zgornjega limita</t>
    </r>
    <r>
      <rPr>
        <sz val="10"/>
        <rFont val="Arial CE"/>
        <charset val="238"/>
      </rPr>
      <t xml:space="preserve"> (s 4 decimalkami), z urami v breme ZZZS pomnožimo </t>
    </r>
    <r>
      <rPr>
        <b/>
        <sz val="10"/>
        <color rgb="FF00B050"/>
        <rFont val="Arial CE"/>
        <charset val="238"/>
      </rPr>
      <t>na uro preračunan spodnji limit</t>
    </r>
    <r>
      <rPr>
        <sz val="10"/>
        <rFont val="Arial CE"/>
        <charset val="238"/>
      </rPr>
      <t xml:space="preserve"> (s 6 decimalkami) in rezultat zaokrožimo na 2 decimalki. </t>
    </r>
  </si>
  <si>
    <t>Za izvedbo izračuna na obračunu je potrebno na zavihku ''zahtevek'' vnesti mesečno delovno obveznost pri delodajalcu.</t>
  </si>
  <si>
    <t>za 03 2024</t>
  </si>
  <si>
    <t>marec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</si>
</sst>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2"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sz val="10"/>
      <color rgb="FF00B05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b/>
      <sz val="11"/>
      <color rgb="FF7030A0"/>
      <name val="Arial CE"/>
      <family val="2"/>
      <charset val="238"/>
    </font>
    <font>
      <b/>
      <sz val="18"/>
      <color rgb="FF000000"/>
      <name val="Calibri"/>
      <family val="2"/>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421">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4" fillId="0" borderId="0" xfId="0" applyFont="1" applyFill="1" applyAlignment="1" applyProtection="1">
      <alignment horizontal="left"/>
    </xf>
    <xf numFmtId="0" fontId="5" fillId="0" borderId="0" xfId="0" applyFont="1" applyFill="1" applyAlignment="1" applyProtection="1">
      <alignment horizontal="right"/>
    </xf>
    <xf numFmtId="1" fontId="5" fillId="0" borderId="0"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4" fillId="0" borderId="9"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Protection="1"/>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10"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7" xfId="0" applyNumberFormat="1" applyFont="1" applyBorder="1" applyAlignment="1" applyProtection="1">
      <alignment horizontal="right"/>
      <protection hidden="1"/>
    </xf>
    <xf numFmtId="4" fontId="6" fillId="0" borderId="27"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9" xfId="0" applyNumberFormat="1" applyFont="1" applyBorder="1" applyAlignment="1" applyProtection="1">
      <alignment horizontal="center"/>
      <protection hidden="1"/>
    </xf>
    <xf numFmtId="166" fontId="6" fillId="0" borderId="30"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1" fontId="6" fillId="0" borderId="13" xfId="0" applyNumberFormat="1" applyFont="1" applyBorder="1" applyAlignment="1" applyProtection="1">
      <alignment horizontal="right"/>
      <protection hidden="1"/>
    </xf>
    <xf numFmtId="4" fontId="6" fillId="0" borderId="13" xfId="1" applyNumberFormat="1" applyFont="1" applyBorder="1" applyAlignment="1" applyProtection="1">
      <alignment horizontal="center"/>
      <protection hidden="1"/>
    </xf>
    <xf numFmtId="4" fontId="33" fillId="0" borderId="13"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1"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1" xfId="0" applyNumberFormat="1" applyFont="1" applyBorder="1" applyAlignment="1" applyProtection="1">
      <alignment horizontal="center"/>
      <protection hidden="1"/>
    </xf>
    <xf numFmtId="168" fontId="6" fillId="0" borderId="18"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7"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2" fontId="6" fillId="0" borderId="13"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4" xfId="0" applyNumberFormat="1" applyFont="1" applyBorder="1" applyAlignment="1" applyProtection="1">
      <alignment horizontal="center"/>
      <protection hidden="1"/>
    </xf>
    <xf numFmtId="166" fontId="6" fillId="0" borderId="25" xfId="0" applyNumberFormat="1" applyFont="1" applyBorder="1" applyAlignment="1" applyProtection="1">
      <alignment horizontal="center"/>
      <protection hidden="1"/>
    </xf>
    <xf numFmtId="0" fontId="10" fillId="0" borderId="20" xfId="0" applyFont="1" applyBorder="1" applyAlignment="1" applyProtection="1">
      <alignment horizontal="left"/>
    </xf>
    <xf numFmtId="166" fontId="6" fillId="0" borderId="27"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166" fontId="6" fillId="0" borderId="13" xfId="0" applyNumberFormat="1" applyFont="1" applyBorder="1" applyAlignment="1" applyProtection="1">
      <alignment horizontal="center"/>
      <protection hidden="1"/>
    </xf>
    <xf numFmtId="0" fontId="2" fillId="0" borderId="21"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2"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30" fillId="0" borderId="23"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Protection="1">
      <protection hidden="1"/>
    </xf>
    <xf numFmtId="0" fontId="2" fillId="0" borderId="32" xfId="0" applyFont="1" applyBorder="1" applyAlignment="1" applyProtection="1">
      <alignment horizontal="center"/>
      <protection hidden="1"/>
    </xf>
    <xf numFmtId="0" fontId="30" fillId="0" borderId="13"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35" fillId="0" borderId="13" xfId="0" applyFont="1" applyBorder="1" applyAlignment="1" applyProtection="1">
      <alignment horizontal="center"/>
      <protection hidden="1"/>
    </xf>
    <xf numFmtId="0" fontId="6" fillId="0" borderId="26" xfId="0" applyFont="1" applyBorder="1" applyAlignment="1" applyProtection="1">
      <alignment horizontal="center"/>
      <protection hidden="1"/>
    </xf>
    <xf numFmtId="0" fontId="6" fillId="0" borderId="29" xfId="0" applyFont="1" applyBorder="1" applyAlignment="1" applyProtection="1">
      <alignment horizontal="center"/>
      <protection hidden="1"/>
    </xf>
    <xf numFmtId="0" fontId="6" fillId="0" borderId="11" xfId="0" applyFont="1" applyBorder="1" applyAlignment="1" applyProtection="1">
      <alignment horizontal="center"/>
      <protection hidden="1"/>
    </xf>
    <xf numFmtId="0" fontId="6" fillId="0" borderId="23" xfId="0" applyFont="1" applyBorder="1" applyAlignment="1" applyProtection="1">
      <alignment horizontal="center"/>
      <protection hidden="1"/>
    </xf>
    <xf numFmtId="0" fontId="6" fillId="0" borderId="14"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3"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2" fontId="5" fillId="0" borderId="0" xfId="0" applyNumberFormat="1" applyFont="1" applyAlignment="1" applyProtection="1">
      <alignment horizontal="right"/>
    </xf>
    <xf numFmtId="0" fontId="28" fillId="0" borderId="0" xfId="0" applyFont="1" applyFill="1" applyAlignment="1" applyProtection="1">
      <alignment horizontal="righ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4" fontId="41" fillId="0" borderId="2" xfId="0" applyNumberFormat="1" applyFont="1" applyFill="1" applyBorder="1" applyAlignment="1" applyProtection="1">
      <alignment horizontal="center"/>
    </xf>
    <xf numFmtId="0" fontId="0" fillId="0" borderId="0" xfId="0" applyFont="1" applyBorder="1" applyAlignment="1" applyProtection="1">
      <alignment horizontal="left"/>
    </xf>
    <xf numFmtId="170" fontId="41" fillId="0" borderId="2" xfId="0" applyNumberFormat="1" applyFont="1" applyFill="1" applyBorder="1" applyAlignment="1" applyProtection="1">
      <alignment horizontal="center"/>
    </xf>
    <xf numFmtId="0" fontId="42" fillId="0" borderId="1" xfId="0" applyFont="1" applyBorder="1" applyAlignment="1">
      <alignment horizontal="right" vertical="center" wrapText="1"/>
    </xf>
    <xf numFmtId="4" fontId="41" fillId="0" borderId="0" xfId="0" applyNumberFormat="1" applyFont="1" applyFill="1" applyBorder="1" applyAlignment="1" applyProtection="1">
      <alignment horizontal="center"/>
    </xf>
    <xf numFmtId="0" fontId="43" fillId="0" borderId="0" xfId="0" applyFont="1" applyBorder="1" applyAlignment="1" applyProtection="1">
      <alignment horizontal="center"/>
    </xf>
    <xf numFmtId="170" fontId="67" fillId="0" borderId="2" xfId="0" applyNumberFormat="1" applyFont="1" applyFill="1" applyBorder="1" applyAlignment="1" applyProtection="1">
      <alignment horizontal="center"/>
    </xf>
    <xf numFmtId="0" fontId="59" fillId="0" borderId="0" xfId="0" applyFont="1" applyBorder="1" applyAlignment="1" applyProtection="1">
      <alignment horizontal="center" wrapText="1"/>
    </xf>
    <xf numFmtId="0" fontId="65" fillId="0" borderId="1" xfId="0" applyFont="1" applyBorder="1" applyAlignment="1">
      <alignment horizontal="right" vertical="center" wrapText="1"/>
    </xf>
    <xf numFmtId="4" fontId="68" fillId="0" borderId="0" xfId="0" applyNumberFormat="1" applyFont="1" applyFill="1" applyBorder="1" applyAlignment="1" applyProtection="1">
      <alignment horizontal="right"/>
      <protection hidden="1"/>
    </xf>
    <xf numFmtId="4" fontId="42" fillId="0" borderId="0" xfId="0" applyNumberFormat="1" applyFont="1" applyBorder="1" applyAlignment="1">
      <alignment horizontal="center"/>
    </xf>
    <xf numFmtId="4" fontId="69" fillId="0" borderId="0" xfId="0" applyNumberFormat="1" applyFont="1"/>
    <xf numFmtId="0" fontId="42" fillId="0" borderId="0" xfId="0" applyFont="1" applyAlignment="1">
      <alignment horizontal="left"/>
    </xf>
    <xf numFmtId="0" fontId="62" fillId="0" borderId="0" xfId="0" applyFont="1" applyAlignment="1">
      <alignment horizontal="left"/>
    </xf>
    <xf numFmtId="0" fontId="42" fillId="0" borderId="1" xfId="0" applyFont="1" applyBorder="1" applyAlignment="1">
      <alignment horizontal="left"/>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67" fillId="0" borderId="2" xfId="0" applyNumberFormat="1" applyFont="1" applyFill="1" applyBorder="1" applyAlignment="1" applyProtection="1">
      <alignment horizontal="center"/>
    </xf>
    <xf numFmtId="4" fontId="52" fillId="0" borderId="1" xfId="0" applyNumberFormat="1" applyFont="1" applyBorder="1" applyAlignment="1" applyProtection="1">
      <alignment horizontal="center" vertical="center"/>
    </xf>
    <xf numFmtId="0" fontId="0" fillId="0" borderId="0" xfId="0" applyFont="1" applyBorder="1" applyAlignment="1">
      <alignment wrapText="1"/>
    </xf>
    <xf numFmtId="0" fontId="0" fillId="0" borderId="33" xfId="0" applyFont="1" applyBorder="1" applyAlignment="1" applyProtection="1">
      <alignment horizontal="right" vertical="center" wrapText="1"/>
    </xf>
    <xf numFmtId="0" fontId="65" fillId="0" borderId="1" xfId="0" applyFont="1" applyBorder="1" applyAlignment="1">
      <alignment horizontal="right" vertical="center" wrapText="1"/>
    </xf>
    <xf numFmtId="0" fontId="5" fillId="0" borderId="0" xfId="0" applyFont="1" applyAlignment="1" applyProtection="1">
      <alignment horizontal="right"/>
    </xf>
    <xf numFmtId="0" fontId="42" fillId="0" borderId="1" xfId="0" applyFont="1" applyBorder="1" applyAlignment="1">
      <alignment horizontal="right" vertical="center" wrapText="1"/>
    </xf>
    <xf numFmtId="0" fontId="71" fillId="0" borderId="0" xfId="0" applyFont="1"/>
    <xf numFmtId="0" fontId="0" fillId="4" borderId="15" xfId="0" applyFill="1" applyBorder="1" applyAlignment="1">
      <alignment horizontal="center"/>
    </xf>
    <xf numFmtId="0" fontId="0" fillId="0" borderId="16" xfId="0"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center"/>
    </xf>
    <xf numFmtId="0" fontId="3" fillId="0" borderId="8" xfId="0" applyFont="1" applyFill="1" applyBorder="1" applyAlignment="1">
      <alignment horizontal="center" vertical="center"/>
    </xf>
    <xf numFmtId="0" fontId="1" fillId="0" borderId="17" xfId="0" applyFont="1" applyBorder="1" applyAlignment="1">
      <alignment horizontal="center" vertical="center"/>
    </xf>
    <xf numFmtId="2" fontId="3" fillId="0" borderId="34" xfId="0" quotePrefix="1" applyNumberFormat="1" applyFont="1" applyBorder="1" applyAlignment="1">
      <alignment horizontal="left" wrapText="1"/>
    </xf>
    <xf numFmtId="0" fontId="0" fillId="0" borderId="0" xfId="0" applyAlignment="1">
      <alignment horizontal="left" wrapText="1"/>
    </xf>
    <xf numFmtId="0" fontId="0" fillId="0" borderId="34" xfId="0" applyBorder="1" applyAlignment="1">
      <alignment wrapText="1"/>
    </xf>
    <xf numFmtId="0" fontId="0" fillId="0" borderId="0" xfId="0" applyAlignment="1">
      <alignment wrapText="1"/>
    </xf>
    <xf numFmtId="4" fontId="40" fillId="0" borderId="1" xfId="0" applyNumberFormat="1" applyFont="1" applyBorder="1" applyAlignment="1" applyProtection="1">
      <alignment horizontal="center" vertical="center"/>
    </xf>
    <xf numFmtId="4" fontId="42" fillId="0" borderId="1" xfId="0" applyNumberFormat="1" applyFont="1" applyBorder="1" applyAlignment="1">
      <alignment horizontal="center" vertical="center"/>
    </xf>
    <xf numFmtId="0" fontId="65" fillId="0" borderId="1" xfId="0" applyFont="1" applyBorder="1" applyAlignment="1" applyProtection="1">
      <alignment horizontal="right" vertical="center"/>
    </xf>
    <xf numFmtId="0" fontId="66" fillId="0" borderId="1" xfId="0" applyFont="1" applyBorder="1" applyAlignment="1">
      <alignment horizontal="right" vertical="center"/>
    </xf>
    <xf numFmtId="4" fontId="4" fillId="0" borderId="8" xfId="0" applyNumberFormat="1" applyFont="1" applyFill="1" applyBorder="1" applyAlignment="1" applyProtection="1">
      <alignment vertical="center" wrapText="1"/>
      <protection hidden="1"/>
    </xf>
    <xf numFmtId="4" fontId="4" fillId="0" borderId="17"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3" fillId="2" borderId="17" xfId="0" applyFont="1" applyFill="1" applyBorder="1" applyAlignment="1" applyProtection="1">
      <alignment horizontal="center"/>
      <protection locked="0"/>
    </xf>
    <xf numFmtId="0" fontId="5" fillId="0" borderId="20" xfId="0" applyFont="1" applyBorder="1" applyAlignment="1" applyProtection="1">
      <alignment horizontal="center" vertical="center" wrapText="1"/>
    </xf>
    <xf numFmtId="0" fontId="0" fillId="0" borderId="10" xfId="0" applyBorder="1" applyAlignment="1" applyProtection="1">
      <alignment vertical="center" wrapText="1"/>
    </xf>
    <xf numFmtId="0" fontId="5" fillId="0" borderId="20" xfId="0" applyFont="1" applyBorder="1" applyAlignment="1" applyProtection="1">
      <alignment horizontal="center"/>
    </xf>
    <xf numFmtId="0" fontId="0" fillId="0" borderId="10" xfId="0" applyBorder="1" applyAlignment="1" applyProtection="1">
      <alignment horizontal="center"/>
    </xf>
    <xf numFmtId="2" fontId="4" fillId="2" borderId="20" xfId="0" applyNumberFormat="1" applyFont="1" applyFill="1" applyBorder="1" applyAlignment="1" applyProtection="1">
      <alignment horizontal="center"/>
      <protection locked="0"/>
    </xf>
    <xf numFmtId="2" fontId="0" fillId="0" borderId="10" xfId="0" applyNumberFormat="1" applyBorder="1" applyAlignment="1" applyProtection="1">
      <protection locked="0"/>
    </xf>
    <xf numFmtId="0" fontId="1" fillId="0" borderId="1" xfId="0" applyFont="1" applyFill="1" applyBorder="1" applyAlignment="1" applyProtection="1">
      <alignment horizontal="center"/>
    </xf>
    <xf numFmtId="0" fontId="1" fillId="0" borderId="1" xfId="0" applyFont="1" applyBorder="1" applyAlignment="1" applyProtection="1">
      <alignment horizontal="center"/>
    </xf>
    <xf numFmtId="0" fontId="28" fillId="0" borderId="23" xfId="0" applyFont="1" applyBorder="1" applyAlignment="1" applyProtection="1">
      <alignment horizontal="right"/>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4"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0" fontId="0" fillId="0" borderId="17" xfId="0" applyFill="1" applyBorder="1" applyAlignment="1" applyProtection="1">
      <alignment vertical="center" wrapText="1"/>
      <protection hidden="1"/>
    </xf>
    <xf numFmtId="0" fontId="45" fillId="0" borderId="1" xfId="0" applyFont="1" applyBorder="1" applyAlignment="1">
      <alignment horizontal="right" vertical="center" wrapText="1"/>
    </xf>
    <xf numFmtId="4" fontId="45" fillId="0" borderId="1" xfId="0" applyNumberFormat="1" applyFont="1" applyBorder="1" applyAlignment="1">
      <alignment horizontal="center" vertical="center"/>
    </xf>
    <xf numFmtId="0" fontId="45" fillId="0" borderId="1" xfId="0" applyFont="1" applyBorder="1" applyAlignment="1">
      <alignment horizontal="center" vertical="center"/>
    </xf>
    <xf numFmtId="0" fontId="31" fillId="0" borderId="20" xfId="0" applyNumberFormat="1" applyFont="1" applyBorder="1" applyAlignment="1" applyProtection="1">
      <alignment horizontal="center" wrapText="1"/>
    </xf>
    <xf numFmtId="0" fontId="0" fillId="0" borderId="22" xfId="0" applyFont="1" applyBorder="1" applyAlignment="1">
      <alignment horizontal="center" wrapText="1"/>
    </xf>
    <xf numFmtId="0" fontId="0" fillId="0" borderId="10"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40" fillId="0" borderId="0" xfId="0" applyFont="1" applyAlignment="1" applyProtection="1">
      <alignment horizontal="right"/>
    </xf>
    <xf numFmtId="0" fontId="0" fillId="0" borderId="24" xfId="0" applyBorder="1" applyAlignment="1">
      <alignment horizontal="right"/>
    </xf>
    <xf numFmtId="0" fontId="52" fillId="0" borderId="0" xfId="0" applyFont="1" applyAlignment="1" applyProtection="1">
      <alignment horizontal="right"/>
    </xf>
    <xf numFmtId="0" fontId="66" fillId="0" borderId="24" xfId="0" applyFont="1" applyBorder="1" applyAlignment="1">
      <alignment horizontal="right"/>
    </xf>
    <xf numFmtId="0" fontId="50" fillId="0" borderId="0" xfId="0" applyFont="1" applyAlignment="1" applyProtection="1">
      <alignment horizontal="right"/>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vertical="center" wrapText="1"/>
    </xf>
    <xf numFmtId="0" fontId="58" fillId="0" borderId="1" xfId="0" applyFont="1" applyBorder="1" applyAlignment="1">
      <alignment horizontal="right" vertical="center" wrapText="1"/>
    </xf>
    <xf numFmtId="4" fontId="57" fillId="0" borderId="7" xfId="0" applyNumberFormat="1" applyFont="1" applyBorder="1" applyAlignment="1" applyProtection="1">
      <alignment horizontal="center" vertical="center"/>
    </xf>
    <xf numFmtId="4" fontId="58" fillId="0" borderId="4" xfId="0" applyNumberFormat="1" applyFont="1" applyBorder="1" applyAlignment="1">
      <alignment horizontal="center" vertical="center"/>
    </xf>
    <xf numFmtId="0" fontId="65" fillId="0" borderId="1" xfId="0" applyFont="1" applyBorder="1" applyAlignment="1">
      <alignment horizontal="right" vertical="center" wrapText="1"/>
    </xf>
    <xf numFmtId="0" fontId="42" fillId="0" borderId="0" xfId="0" applyFont="1" applyAlignment="1">
      <alignment horizontal="right"/>
    </xf>
    <xf numFmtId="0" fontId="42" fillId="0" borderId="24" xfId="0" applyFont="1" applyBorder="1" applyAlignment="1">
      <alignment horizontal="right"/>
    </xf>
    <xf numFmtId="0" fontId="5" fillId="0" borderId="0" xfId="0" applyFont="1" applyAlignment="1" applyProtection="1">
      <alignment horizontal="right"/>
    </xf>
    <xf numFmtId="0" fontId="44" fillId="0" borderId="0" xfId="0" applyFont="1" applyAlignment="1" applyProtection="1">
      <alignment horizontal="right"/>
    </xf>
    <xf numFmtId="0" fontId="68" fillId="0" borderId="0" xfId="0" applyFont="1" applyBorder="1" applyAlignment="1" applyProtection="1"/>
    <xf numFmtId="0" fontId="0" fillId="0" borderId="0" xfId="0" applyBorder="1" applyAlignment="1"/>
    <xf numFmtId="0" fontId="65" fillId="0" borderId="0" xfId="0" applyFont="1" applyAlignment="1">
      <alignment horizontal="right"/>
    </xf>
    <xf numFmtId="0" fontId="0" fillId="0" borderId="24" xfId="0" applyFont="1" applyBorder="1" applyAlignment="1">
      <alignment vertical="top" wrapText="1"/>
    </xf>
    <xf numFmtId="0" fontId="0" fillId="0" borderId="24" xfId="0" applyBorder="1" applyAlignment="1">
      <alignment vertical="top"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42" fillId="0" borderId="1" xfId="0" applyFont="1" applyBorder="1" applyAlignment="1">
      <alignment horizontal="righ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0" xfId="0" applyAlignment="1">
      <alignment horizontal="left" vertical="center" wrapText="1"/>
    </xf>
    <xf numFmtId="0" fontId="0" fillId="0" borderId="24" xfId="0" applyBorder="1" applyAlignment="1">
      <alignment horizontal="left" vertical="center" wrapText="1"/>
    </xf>
    <xf numFmtId="0" fontId="0" fillId="0" borderId="15" xfId="0" applyBorder="1"/>
    <xf numFmtId="0" fontId="0" fillId="0" borderId="9" xfId="0" applyBorder="1"/>
    <xf numFmtId="0" fontId="0" fillId="0" borderId="16" xfId="0" applyBorder="1"/>
    <xf numFmtId="0" fontId="59" fillId="6" borderId="5" xfId="0" applyFont="1"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31" fillId="0" borderId="1" xfId="0" applyFont="1" applyBorder="1" applyAlignment="1">
      <alignment horizontal="right" vertical="center" wrapText="1"/>
    </xf>
    <xf numFmtId="0" fontId="56" fillId="0" borderId="1" xfId="0" applyFont="1" applyBorder="1" applyAlignment="1">
      <alignment horizontal="right" vertical="center" wrapText="1"/>
    </xf>
    <xf numFmtId="0" fontId="31" fillId="0" borderId="1" xfId="0" applyFont="1" applyBorder="1" applyAlignment="1">
      <alignment vertical="center" wrapText="1"/>
    </xf>
    <xf numFmtId="0" fontId="42" fillId="0" borderId="1" xfId="0" applyFont="1" applyBorder="1" applyAlignment="1" applyProtection="1">
      <alignment horizontal="right" vertical="center" wrapText="1"/>
    </xf>
    <xf numFmtId="0" fontId="65" fillId="0" borderId="20" xfId="0" applyFont="1" applyBorder="1" applyAlignment="1" applyProtection="1">
      <alignment horizontal="right" vertical="center"/>
    </xf>
    <xf numFmtId="0" fontId="65" fillId="0" borderId="22" xfId="0" applyFont="1" applyBorder="1" applyAlignment="1" applyProtection="1">
      <alignment horizontal="right" vertical="center"/>
    </xf>
    <xf numFmtId="0" fontId="65" fillId="0" borderId="10" xfId="0" applyFont="1" applyBorder="1" applyAlignment="1" applyProtection="1">
      <alignment horizontal="right" vertical="center"/>
    </xf>
    <xf numFmtId="0" fontId="45" fillId="0" borderId="11" xfId="0" applyFont="1" applyBorder="1" applyAlignment="1">
      <alignment horizontal="right" vertical="center" wrapText="1"/>
    </xf>
    <xf numFmtId="0" fontId="45" fillId="0" borderId="21" xfId="0" applyFont="1" applyBorder="1" applyAlignment="1">
      <alignment horizontal="right" vertical="center" wrapText="1"/>
    </xf>
    <xf numFmtId="0" fontId="45" fillId="0" borderId="29" xfId="0" applyFont="1" applyBorder="1" applyAlignment="1">
      <alignment horizontal="right" vertical="center" wrapText="1"/>
    </xf>
    <xf numFmtId="0" fontId="45" fillId="0" borderId="6" xfId="0" applyFont="1" applyBorder="1" applyAlignment="1">
      <alignment horizontal="right" vertical="center" wrapText="1"/>
    </xf>
    <xf numFmtId="0" fontId="45" fillId="0" borderId="7" xfId="0" applyFont="1" applyBorder="1" applyAlignment="1">
      <alignment horizontal="right" vertical="center" wrapText="1"/>
    </xf>
    <xf numFmtId="0" fontId="45" fillId="0" borderId="4" xfId="0" applyFont="1" applyBorder="1" applyAlignment="1">
      <alignment horizontal="right" vertical="center" wrapText="1"/>
    </xf>
    <xf numFmtId="0" fontId="42" fillId="0" borderId="20" xfId="0" applyFont="1" applyBorder="1" applyAlignment="1">
      <alignment horizontal="right" vertical="center" wrapText="1"/>
    </xf>
    <xf numFmtId="0" fontId="42" fillId="0" borderId="10" xfId="0" applyFont="1" applyBorder="1" applyAlignment="1">
      <alignment horizontal="right" vertical="center" wrapText="1"/>
    </xf>
    <xf numFmtId="0" fontId="59" fillId="6" borderId="3" xfId="0" applyFont="1" applyFill="1" applyBorder="1" applyAlignment="1" applyProtection="1">
      <alignment horizontal="center" vertical="top" wrapText="1"/>
      <protection locked="0"/>
    </xf>
    <xf numFmtId="0" fontId="65" fillId="0" borderId="38" xfId="0" applyFont="1" applyBorder="1" applyAlignment="1">
      <alignment horizontal="right" vertical="center" wrapText="1"/>
    </xf>
    <xf numFmtId="0" fontId="65" fillId="0" borderId="39" xfId="0" applyFont="1" applyBorder="1" applyAlignment="1">
      <alignment horizontal="righ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0" fillId="0" borderId="16" xfId="0" applyBorder="1" applyAlignment="1">
      <alignment horizontal="left" vertical="center" wrapText="1"/>
    </xf>
    <xf numFmtId="0" fontId="45" fillId="0" borderId="33" xfId="0" applyFont="1" applyBorder="1" applyAlignment="1">
      <alignment horizontal="right" vertical="center" wrapText="1"/>
    </xf>
    <xf numFmtId="0" fontId="45" fillId="0" borderId="30" xfId="0" applyFont="1" applyBorder="1" applyAlignment="1">
      <alignment horizontal="right" vertical="center" wrapText="1"/>
    </xf>
    <xf numFmtId="4" fontId="45" fillId="0" borderId="7" xfId="0" applyNumberFormat="1" applyFont="1" applyBorder="1" applyAlignment="1">
      <alignment horizontal="center" vertical="center"/>
    </xf>
    <xf numFmtId="4" fontId="45" fillId="0" borderId="4" xfId="0" applyNumberFormat="1" applyFont="1" applyBorder="1" applyAlignment="1">
      <alignment horizontal="center" vertical="center"/>
    </xf>
    <xf numFmtId="0" fontId="31" fillId="0" borderId="22" xfId="0" applyNumberFormat="1" applyFont="1" applyBorder="1" applyAlignment="1" applyProtection="1">
      <alignment horizontal="center" wrapText="1"/>
    </xf>
    <xf numFmtId="0" fontId="31" fillId="0" borderId="10" xfId="0" applyNumberFormat="1" applyFont="1" applyBorder="1" applyAlignment="1" applyProtection="1">
      <alignment horizontal="center" wrapText="1"/>
    </xf>
    <xf numFmtId="0" fontId="42" fillId="0" borderId="11" xfId="0" applyFont="1" applyBorder="1" applyAlignment="1" applyProtection="1">
      <alignment horizontal="right" vertical="center" wrapText="1"/>
    </xf>
    <xf numFmtId="0" fontId="42" fillId="0" borderId="33" xfId="0" applyFont="1" applyBorder="1" applyAlignment="1" applyProtection="1">
      <alignment horizontal="right" vertical="center" wrapText="1"/>
    </xf>
    <xf numFmtId="0" fontId="42" fillId="0" borderId="21" xfId="0" applyFont="1" applyBorder="1" applyAlignment="1" applyProtection="1">
      <alignment horizontal="right" vertical="center" wrapText="1"/>
    </xf>
    <xf numFmtId="0" fontId="42" fillId="0" borderId="29" xfId="0" applyFont="1" applyBorder="1" applyAlignment="1" applyProtection="1">
      <alignment horizontal="right" vertical="center" wrapText="1"/>
    </xf>
    <xf numFmtId="0" fontId="42" fillId="0" borderId="30" xfId="0" applyFont="1" applyBorder="1" applyAlignment="1" applyProtection="1">
      <alignment horizontal="right" vertical="center" wrapText="1"/>
    </xf>
    <xf numFmtId="0" fontId="42" fillId="0" borderId="6" xfId="0" applyFont="1" applyBorder="1" applyAlignment="1" applyProtection="1">
      <alignment horizontal="right" vertical="center" wrapText="1"/>
    </xf>
    <xf numFmtId="4" fontId="40" fillId="0" borderId="7" xfId="0" applyNumberFormat="1" applyFont="1" applyBorder="1" applyAlignment="1" applyProtection="1">
      <alignment horizontal="center" vertical="center"/>
    </xf>
    <xf numFmtId="4" fontId="40" fillId="0" borderId="4" xfId="0" applyNumberFormat="1" applyFont="1" applyBorder="1" applyAlignment="1" applyProtection="1">
      <alignment horizontal="center" vertical="center"/>
    </xf>
    <xf numFmtId="0" fontId="56" fillId="0" borderId="11" xfId="0" applyFont="1" applyBorder="1" applyAlignment="1">
      <alignment horizontal="right" vertical="center" wrapText="1"/>
    </xf>
    <xf numFmtId="0" fontId="56" fillId="0" borderId="21" xfId="0" applyFont="1" applyBorder="1" applyAlignment="1">
      <alignment horizontal="right" vertical="center" wrapText="1"/>
    </xf>
    <xf numFmtId="0" fontId="56" fillId="0" borderId="29" xfId="0" applyFont="1" applyBorder="1" applyAlignment="1">
      <alignment horizontal="right" vertical="center" wrapText="1"/>
    </xf>
    <xf numFmtId="0" fontId="56" fillId="0" borderId="6" xfId="0" applyFont="1" applyBorder="1" applyAlignment="1">
      <alignment horizontal="right" vertical="center" wrapText="1"/>
    </xf>
    <xf numFmtId="0" fontId="56" fillId="0" borderId="7" xfId="0" applyFont="1" applyBorder="1" applyAlignment="1">
      <alignment horizontal="right" vertical="center" wrapText="1"/>
    </xf>
    <xf numFmtId="0" fontId="56" fillId="0" borderId="4" xfId="0" applyFont="1" applyBorder="1" applyAlignment="1">
      <alignment horizontal="right" vertical="center" wrapText="1"/>
    </xf>
    <xf numFmtId="0" fontId="52" fillId="0" borderId="24" xfId="0" applyFont="1" applyBorder="1" applyAlignment="1" applyProtection="1">
      <alignment horizontal="right"/>
    </xf>
    <xf numFmtId="0" fontId="5" fillId="0" borderId="24" xfId="0" applyFont="1" applyBorder="1" applyAlignment="1" applyProtection="1">
      <alignment horizontal="right"/>
    </xf>
    <xf numFmtId="0" fontId="50" fillId="0" borderId="24" xfId="0" applyFont="1" applyBorder="1" applyAlignment="1" applyProtection="1">
      <alignment horizontal="right"/>
    </xf>
    <xf numFmtId="0" fontId="40" fillId="0" borderId="24" xfId="0" applyFont="1" applyBorder="1" applyAlignment="1" applyProtection="1">
      <alignment horizontal="right"/>
    </xf>
    <xf numFmtId="0" fontId="44" fillId="0" borderId="24" xfId="0" applyFont="1" applyBorder="1" applyAlignment="1" applyProtection="1">
      <alignment horizontal="right"/>
    </xf>
    <xf numFmtId="0" fontId="28" fillId="0" borderId="20" xfId="0" applyNumberFormat="1" applyFont="1" applyBorder="1" applyAlignment="1" applyProtection="1">
      <alignment horizontal="center" wrapText="1"/>
    </xf>
    <xf numFmtId="0" fontId="28" fillId="0" borderId="22" xfId="0" applyNumberFormat="1" applyFont="1" applyBorder="1" applyAlignment="1" applyProtection="1">
      <alignment horizontal="center" wrapText="1"/>
    </xf>
    <xf numFmtId="0" fontId="28" fillId="0" borderId="10" xfId="0" applyNumberFormat="1" applyFont="1" applyBorder="1" applyAlignment="1" applyProtection="1">
      <alignment horizontal="center" wrapText="1"/>
    </xf>
    <xf numFmtId="0" fontId="58" fillId="0" borderId="11" xfId="0" applyFont="1" applyBorder="1" applyAlignment="1" applyProtection="1">
      <alignment horizontal="right" vertical="center" wrapText="1"/>
    </xf>
    <xf numFmtId="0" fontId="58" fillId="0" borderId="33" xfId="0" applyFont="1" applyBorder="1" applyAlignment="1" applyProtection="1">
      <alignment horizontal="right" vertical="center" wrapText="1"/>
    </xf>
    <xf numFmtId="0" fontId="58" fillId="0" borderId="21" xfId="0" applyFont="1" applyBorder="1" applyAlignment="1" applyProtection="1">
      <alignment horizontal="right" vertical="center" wrapText="1"/>
    </xf>
    <xf numFmtId="0" fontId="58" fillId="0" borderId="29" xfId="0" applyFont="1" applyBorder="1" applyAlignment="1" applyProtection="1">
      <alignment horizontal="right" vertical="center" wrapText="1"/>
    </xf>
    <xf numFmtId="0" fontId="58" fillId="0" borderId="30" xfId="0" applyFont="1" applyBorder="1" applyAlignment="1" applyProtection="1">
      <alignment horizontal="right" vertical="center" wrapText="1"/>
    </xf>
    <xf numFmtId="0" fontId="58" fillId="0" borderId="6" xfId="0" applyFont="1" applyBorder="1" applyAlignment="1" applyProtection="1">
      <alignment horizontal="right" vertical="center" wrapText="1"/>
    </xf>
    <xf numFmtId="4" fontId="57" fillId="0" borderId="4" xfId="0" applyNumberFormat="1" applyFont="1" applyBorder="1" applyAlignment="1" applyProtection="1">
      <alignment horizontal="center" vertical="center"/>
    </xf>
    <xf numFmtId="49" fontId="5" fillId="2" borderId="19" xfId="0" applyNumberFormat="1" applyFont="1" applyFill="1" applyBorder="1" applyAlignment="1" applyProtection="1">
      <alignment horizontal="center"/>
      <protection locked="0"/>
    </xf>
    <xf numFmtId="49" fontId="5" fillId="2" borderId="17" xfId="0" applyNumberFormat="1" applyFont="1" applyFill="1" applyBorder="1" applyAlignment="1" applyProtection="1">
      <alignment horizontal="center"/>
      <protection locked="0"/>
    </xf>
    <xf numFmtId="0" fontId="5" fillId="0" borderId="10" xfId="0" applyFont="1" applyBorder="1" applyAlignment="1" applyProtection="1">
      <alignment horizontal="center"/>
    </xf>
    <xf numFmtId="0" fontId="5" fillId="0" borderId="10" xfId="0" applyFont="1" applyBorder="1" applyAlignment="1" applyProtection="1">
      <alignment horizontal="center" vertical="center" wrapText="1"/>
    </xf>
    <xf numFmtId="2" fontId="4" fillId="2" borderId="10" xfId="0" applyNumberFormat="1" applyFont="1" applyFill="1" applyBorder="1" applyAlignment="1" applyProtection="1">
      <alignment horizontal="center"/>
      <protection locked="0"/>
    </xf>
    <xf numFmtId="0" fontId="1" fillId="0" borderId="20" xfId="0" applyFont="1" applyFill="1" applyBorder="1" applyAlignment="1" applyProtection="1">
      <alignment horizontal="center"/>
    </xf>
    <xf numFmtId="0" fontId="1" fillId="0" borderId="10" xfId="0" applyFont="1" applyFill="1" applyBorder="1" applyAlignment="1" applyProtection="1">
      <alignment horizontal="center"/>
    </xf>
    <xf numFmtId="0" fontId="28" fillId="0" borderId="23" xfId="0" quotePrefix="1" applyFont="1" applyFill="1" applyBorder="1" applyAlignment="1" applyProtection="1">
      <alignment horizontal="right"/>
    </xf>
    <xf numFmtId="0" fontId="28" fillId="0" borderId="24" xfId="0" quotePrefix="1" applyFont="1" applyFill="1" applyBorder="1" applyAlignment="1" applyProtection="1">
      <alignment horizontal="right"/>
    </xf>
    <xf numFmtId="0" fontId="28" fillId="0" borderId="18" xfId="0" applyFont="1" applyBorder="1" applyAlignment="1" applyProtection="1">
      <alignment horizontal="right"/>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20" xfId="0" applyNumberFormat="1" applyFont="1" applyFill="1" applyBorder="1" applyAlignment="1" applyProtection="1">
      <alignment horizontal="center"/>
      <protection locked="0"/>
    </xf>
    <xf numFmtId="0" fontId="26" fillId="2" borderId="22" xfId="0" applyNumberFormat="1" applyFont="1" applyFill="1" applyBorder="1" applyAlignment="1" applyProtection="1">
      <alignment horizontal="center"/>
      <protection locked="0"/>
    </xf>
    <xf numFmtId="0" fontId="26" fillId="2" borderId="10" xfId="0" applyNumberFormat="1" applyFont="1" applyFill="1" applyBorder="1" applyAlignment="1" applyProtection="1">
      <alignment horizontal="center"/>
      <protection locked="0"/>
    </xf>
    <xf numFmtId="49" fontId="26" fillId="2" borderId="20" xfId="0" applyNumberFormat="1" applyFont="1" applyFill="1" applyBorder="1" applyAlignment="1" applyProtection="1">
      <alignment horizontal="center"/>
      <protection locked="0"/>
    </xf>
    <xf numFmtId="49" fontId="26" fillId="2" borderId="22" xfId="0" applyNumberFormat="1" applyFont="1" applyFill="1" applyBorder="1" applyAlignment="1" applyProtection="1">
      <alignment horizontal="center"/>
      <protection locked="0"/>
    </xf>
    <xf numFmtId="49" fontId="26" fillId="2" borderId="10" xfId="0" applyNumberFormat="1" applyFont="1" applyFill="1" applyBorder="1" applyAlignment="1" applyProtection="1">
      <alignment horizontal="center"/>
      <protection locked="0"/>
    </xf>
    <xf numFmtId="0" fontId="30" fillId="0" borderId="29"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6" borderId="20" xfId="0" applyFont="1" applyFill="1" applyBorder="1" applyAlignment="1" applyProtection="1">
      <protection locked="0"/>
    </xf>
    <xf numFmtId="0" fontId="0" fillId="6" borderId="10" xfId="0" applyFill="1" applyBorder="1" applyAlignment="1" applyProtection="1">
      <protection locked="0"/>
    </xf>
    <xf numFmtId="0" fontId="6" fillId="0" borderId="0" xfId="0" applyFont="1" applyAlignment="1" applyProtection="1">
      <alignment horizontal="right"/>
    </xf>
    <xf numFmtId="0" fontId="0" fillId="0" borderId="0" xfId="0" applyAlignment="1">
      <alignment horizontal="right"/>
    </xf>
    <xf numFmtId="0" fontId="0" fillId="0" borderId="18" xfId="0" applyBorder="1" applyAlignment="1">
      <alignment horizontal="right"/>
    </xf>
    <xf numFmtId="0" fontId="6" fillId="0" borderId="23" xfId="0" applyFont="1" applyFill="1" applyBorder="1" applyAlignment="1" applyProtection="1">
      <alignment horizontal="right"/>
    </xf>
    <xf numFmtId="0" fontId="0" fillId="0" borderId="0" xfId="0" applyAlignment="1" applyProtection="1">
      <alignment wrapText="1"/>
    </xf>
    <xf numFmtId="49" fontId="4" fillId="2" borderId="20" xfId="0" applyNumberFormat="1" applyFont="1" applyFill="1" applyBorder="1" applyAlignment="1" applyProtection="1">
      <alignment horizontal="center"/>
      <protection locked="0"/>
    </xf>
    <xf numFmtId="49" fontId="4" fillId="0" borderId="22" xfId="0" applyNumberFormat="1" applyFont="1" applyBorder="1" applyAlignment="1" applyProtection="1">
      <alignment horizontal="center"/>
      <protection locked="0"/>
    </xf>
    <xf numFmtId="49" fontId="4" fillId="0" borderId="10" xfId="0" applyNumberFormat="1" applyFont="1" applyBorder="1" applyAlignment="1" applyProtection="1">
      <alignment horizontal="center"/>
      <protection locked="0"/>
    </xf>
    <xf numFmtId="14" fontId="6" fillId="2" borderId="20" xfId="0" applyNumberFormat="1" applyFont="1" applyFill="1" applyBorder="1" applyAlignment="1" applyProtection="1">
      <protection locked="0"/>
    </xf>
    <xf numFmtId="0" fontId="0" fillId="0" borderId="10" xfId="0" applyBorder="1" applyAlignment="1" applyProtection="1">
      <protection locked="0"/>
    </xf>
    <xf numFmtId="0" fontId="2" fillId="0" borderId="20" xfId="0" applyFont="1" applyBorder="1" applyAlignment="1" applyProtection="1">
      <alignment horizontal="center"/>
    </xf>
    <xf numFmtId="0" fontId="0" fillId="0" borderId="22" xfId="0" applyBorder="1" applyAlignment="1">
      <alignment horizontal="center"/>
    </xf>
    <xf numFmtId="166" fontId="6" fillId="0" borderId="26" xfId="0" applyNumberFormat="1" applyFont="1" applyBorder="1" applyAlignment="1" applyProtection="1">
      <alignment horizontal="center"/>
      <protection hidden="1"/>
    </xf>
    <xf numFmtId="0" fontId="0" fillId="0" borderId="28" xfId="0"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0" fontId="0" fillId="0" borderId="33" xfId="0" applyBorder="1" applyAlignment="1" applyProtection="1">
      <alignment horizontal="center"/>
      <protection hidden="1"/>
    </xf>
    <xf numFmtId="0" fontId="6" fillId="0" borderId="0" xfId="0" applyFont="1" applyAlignment="1" applyProtection="1">
      <alignment horizontal="right"/>
      <protection hidden="1"/>
    </xf>
    <xf numFmtId="0" fontId="0" fillId="0" borderId="18" xfId="0" applyBorder="1" applyAlignment="1" applyProtection="1">
      <alignment horizontal="right"/>
      <protection hidden="1"/>
    </xf>
    <xf numFmtId="166" fontId="6" fillId="0" borderId="23"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33" xfId="0" applyNumberFormat="1" applyFont="1" applyBorder="1" applyAlignment="1" applyProtection="1">
      <alignment horizontal="center"/>
      <protection hidden="1"/>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155</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69</v>
      </c>
      <c r="B17" s="6"/>
    </row>
    <row r="18" spans="1:2" x14ac:dyDescent="0.25">
      <c r="A18" s="31" t="s">
        <v>71</v>
      </c>
      <c r="B18" s="6"/>
    </row>
    <row r="19" spans="1:2" x14ac:dyDescent="0.25">
      <c r="A19" s="31" t="s">
        <v>72</v>
      </c>
      <c r="B19" s="6"/>
    </row>
    <row r="20" spans="1:2" x14ac:dyDescent="0.25">
      <c r="A20" s="31" t="s">
        <v>70</v>
      </c>
      <c r="B20" s="6"/>
    </row>
    <row r="21" spans="1:2" ht="13.5" customHeight="1" x14ac:dyDescent="0.25">
      <c r="A21" s="31" t="s">
        <v>80</v>
      </c>
      <c r="B21" s="6"/>
    </row>
    <row r="22" spans="1:2" ht="13.5" customHeight="1" x14ac:dyDescent="0.25">
      <c r="A22" s="31" t="s">
        <v>81</v>
      </c>
      <c r="B22" s="6"/>
    </row>
    <row r="23" spans="1:2" ht="13.5" customHeight="1" x14ac:dyDescent="0.25">
      <c r="A23" s="31"/>
      <c r="B23" s="6"/>
    </row>
    <row r="24" spans="1:2" x14ac:dyDescent="0.25">
      <c r="A24" s="6" t="s">
        <v>63</v>
      </c>
      <c r="B24" s="6"/>
    </row>
    <row r="25" spans="1:2" x14ac:dyDescent="0.25">
      <c r="A25" s="6" t="s">
        <v>114</v>
      </c>
      <c r="B25" s="6"/>
    </row>
    <row r="26" spans="1:2" x14ac:dyDescent="0.25">
      <c r="A26" s="6"/>
      <c r="B26" s="6"/>
    </row>
    <row r="27" spans="1:2" x14ac:dyDescent="0.25">
      <c r="A27" s="6" t="s">
        <v>58</v>
      </c>
      <c r="B27" s="6"/>
    </row>
    <row r="28" spans="1:2" x14ac:dyDescent="0.25">
      <c r="A28" s="6" t="s">
        <v>59</v>
      </c>
      <c r="B28" s="6"/>
    </row>
    <row r="29" spans="1:2" x14ac:dyDescent="0.25">
      <c r="A29" s="241" t="s">
        <v>165</v>
      </c>
      <c r="B29" s="6"/>
    </row>
    <row r="30" spans="1:2" x14ac:dyDescent="0.25">
      <c r="A30" s="6" t="s">
        <v>36</v>
      </c>
      <c r="B30" s="6"/>
    </row>
    <row r="31" spans="1:2" x14ac:dyDescent="0.25">
      <c r="A31" s="6" t="s">
        <v>25</v>
      </c>
      <c r="B31" s="6"/>
    </row>
    <row r="32" spans="1:2" x14ac:dyDescent="0.25">
      <c r="A32" s="6" t="s">
        <v>38</v>
      </c>
      <c r="B32" s="6"/>
    </row>
    <row r="33" spans="1:5" x14ac:dyDescent="0.25">
      <c r="A33" s="6"/>
      <c r="B33" s="6"/>
    </row>
    <row r="34" spans="1:5" x14ac:dyDescent="0.25">
      <c r="A34" s="192" t="s">
        <v>167</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41u5uMAlBw/ppo23k0PdPsujzbHQCfy+DQzbE9hfBabfa9itx6aPUiTyyHvkgBP1PXPiyCJRg+L4br9f1pu1Xg==" saltValue="yeyPqr4ciHJrGvTGo/2BZQ=="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rXwNBK4yPFq5YcXXIoPN1jzitGcyMcS6YhgZPOxuV2B790flxVx51ghxYajtQjLQ4QKs2nzXn/Wrv+clQ2h6NQ==" saltValue="63Zu5rFk45BLOuM/nQcHGQ=="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B9AFEAB1-1A23-42A0-8F4C-2F47D385D619}">
      <formula1>"30,50"</formula1>
    </dataValidation>
    <dataValidation type="list" allowBlank="1" showInputMessage="1" showErrorMessage="1" sqref="C11" xr:uid="{164504CA-7C88-49EC-BABA-5A56CB857E12}">
      <formula1>"A,B"</formula1>
    </dataValidation>
    <dataValidation type="list" showInputMessage="1" showErrorMessage="1" sqref="H7:H8" xr:uid="{96148C57-740B-4FE1-A3CE-77A22D19328C}">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9579425-A194-4416-BF0E-63F0C6DD33D6}">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377"/>
      <c r="G1" s="378"/>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3"/>
      <c r="H7" s="155"/>
    </row>
    <row r="8" spans="1:8" ht="14.4" thickBot="1" x14ac:dyDescent="0.3">
      <c r="B8" s="263" t="s">
        <v>3</v>
      </c>
      <c r="C8" s="379"/>
      <c r="D8" s="64"/>
      <c r="F8" s="274" t="s">
        <v>136</v>
      </c>
      <c r="G8" s="273"/>
      <c r="H8" s="155"/>
    </row>
    <row r="9" spans="1:8" s="65" customFormat="1" ht="31.5" customHeight="1" thickBot="1" x14ac:dyDescent="0.3">
      <c r="B9" s="66" t="s">
        <v>1</v>
      </c>
      <c r="C9" s="66" t="s">
        <v>2</v>
      </c>
      <c r="D9" s="261" t="s">
        <v>0</v>
      </c>
      <c r="E9" s="380"/>
      <c r="F9" s="384" t="s">
        <v>137</v>
      </c>
      <c r="G9" s="385"/>
      <c r="H9" s="99">
        <v>0.06</v>
      </c>
    </row>
    <row r="10" spans="1:8" s="67" customFormat="1" ht="14.4" thickBot="1" x14ac:dyDescent="0.3">
      <c r="B10" s="29"/>
      <c r="C10" s="29"/>
      <c r="D10" s="265"/>
      <c r="E10" s="381"/>
      <c r="F10" s="269" t="s">
        <v>138</v>
      </c>
      <c r="G10" s="273"/>
      <c r="H10" s="189"/>
    </row>
    <row r="11" spans="1:8" ht="14.4" thickBot="1" x14ac:dyDescent="0.3">
      <c r="B11" s="68" t="s">
        <v>68</v>
      </c>
      <c r="C11" s="214"/>
      <c r="D11" s="382" t="str">
        <f>IF(ISBLANK(C11),"",VLOOKUP(C11,šifrant!A:B,2,FALSE))</f>
        <v/>
      </c>
      <c r="E11" s="383"/>
      <c r="F11" s="269" t="s">
        <v>139</v>
      </c>
      <c r="G11" s="386"/>
      <c r="H11" s="191">
        <f>ROUND(H25*(H10/100)*0.0885,2)</f>
        <v>0</v>
      </c>
    </row>
    <row r="12" spans="1:8" ht="14.4" thickBot="1" x14ac:dyDescent="0.3">
      <c r="B12" s="69"/>
      <c r="C12" s="70"/>
      <c r="D12" s="71"/>
      <c r="E12" s="57"/>
      <c r="F12" s="271" t="s">
        <v>140</v>
      </c>
      <c r="G12" s="385"/>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57"/>
    </row>
    <row r="16" spans="1:8" ht="14.4" thickBot="1" x14ac:dyDescent="0.3">
      <c r="B16" s="67"/>
      <c r="C16" s="67"/>
      <c r="D16" s="74"/>
      <c r="E16" s="73"/>
      <c r="F16" s="52" t="s">
        <v>132</v>
      </c>
      <c r="G16" s="256">
        <f>IF(UPPER(H8)="DA",0,ROUND((H25*H9)/100,2))</f>
        <v>0</v>
      </c>
      <c r="H16" s="257"/>
    </row>
    <row r="17" spans="1:9" ht="14.4" thickBot="1" x14ac:dyDescent="0.3">
      <c r="A17" s="239" t="s">
        <v>47</v>
      </c>
      <c r="B17" s="12"/>
      <c r="C17" s="239" t="s">
        <v>48</v>
      </c>
      <c r="D17" s="17"/>
      <c r="E17" s="73"/>
      <c r="F17" s="52" t="s">
        <v>133</v>
      </c>
      <c r="G17" s="256">
        <f>IF(UPPER(H8)="DA",0,ROUND(H25*0.001,2))</f>
        <v>0</v>
      </c>
      <c r="H17" s="257"/>
    </row>
    <row r="18" spans="1:9" ht="14.4" thickBot="1" x14ac:dyDescent="0.3">
      <c r="B18" s="202"/>
      <c r="C18" s="203" t="s">
        <v>49</v>
      </c>
      <c r="D18" s="204"/>
      <c r="E18" s="73"/>
      <c r="F18" s="52" t="s">
        <v>134</v>
      </c>
      <c r="G18" s="256">
        <f>IF(UPPER(H8)="DA",0,ROUND(H25*0.0053,2))</f>
        <v>0</v>
      </c>
      <c r="H18" s="257"/>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3"/>
      <c r="D21" s="193"/>
      <c r="E21" s="200"/>
      <c r="F21" s="202"/>
      <c r="G21" s="203" t="s">
        <v>119</v>
      </c>
      <c r="H21" s="207">
        <f>ROUND(H20*D15*D14/100,2)</f>
        <v>0</v>
      </c>
    </row>
    <row r="22" spans="1:9" ht="14.4" thickBot="1" x14ac:dyDescent="0.3">
      <c r="B22" s="283"/>
      <c r="C22" s="283"/>
      <c r="F22" s="289" t="s">
        <v>160</v>
      </c>
      <c r="G22" s="364"/>
      <c r="H22" s="201">
        <f>ROUND(+MIN(H21*D10,D21*D10,D27*D10),2)</f>
        <v>0</v>
      </c>
    </row>
    <row r="23" spans="1:9" ht="14.4" thickBot="1" x14ac:dyDescent="0.3">
      <c r="A23" s="285" t="s">
        <v>157</v>
      </c>
      <c r="B23" s="285"/>
      <c r="C23" s="365"/>
      <c r="D23" s="215">
        <f>ROUND(D24*D10,2)</f>
        <v>0</v>
      </c>
      <c r="E23" s="196"/>
    </row>
    <row r="24" spans="1:9" ht="14.4" thickBot="1" x14ac:dyDescent="0.3">
      <c r="B24" s="285" t="s">
        <v>151</v>
      </c>
      <c r="C24" s="365"/>
      <c r="D24" s="217">
        <f>IF(G3=0,0,ROUND((šifrant!A23/G3),6))</f>
        <v>0</v>
      </c>
      <c r="E24" s="196"/>
    </row>
    <row r="25" spans="1:9" ht="14.4" thickBot="1" x14ac:dyDescent="0.3">
      <c r="B25" s="194"/>
      <c r="C25" s="195"/>
      <c r="D25" s="219"/>
      <c r="E25" s="220"/>
      <c r="F25" s="300" t="s">
        <v>120</v>
      </c>
      <c r="G25" s="366"/>
      <c r="H25" s="197">
        <f>IF(H22=0,0,MAX(H22,D23))</f>
        <v>0</v>
      </c>
    </row>
    <row r="26" spans="1:9" ht="14.4" thickBot="1" x14ac:dyDescent="0.3">
      <c r="A26" s="287" t="s">
        <v>158</v>
      </c>
      <c r="B26" s="287"/>
      <c r="C26" s="362"/>
      <c r="D26" s="234">
        <f>ROUND(D27*D10,2)</f>
        <v>0</v>
      </c>
      <c r="F26" s="301"/>
      <c r="G26" s="301"/>
      <c r="H26" s="224"/>
      <c r="I26" s="210"/>
    </row>
    <row r="27" spans="1:9" ht="14.4" thickBot="1" x14ac:dyDescent="0.3">
      <c r="B27" s="287" t="s">
        <v>159</v>
      </c>
      <c r="C27" s="362"/>
      <c r="D27" s="221">
        <f>IF(G3=0,0,ROUND((šifrant!A26/G3),6))</f>
        <v>0</v>
      </c>
      <c r="F27" s="299" t="s">
        <v>52</v>
      </c>
      <c r="G27" s="363"/>
      <c r="H27" s="20">
        <f>G14+G15+G16+G17+G18</f>
        <v>0</v>
      </c>
    </row>
    <row r="28" spans="1:9" ht="18" customHeight="1" thickBot="1" x14ac:dyDescent="0.3">
      <c r="F28" s="67"/>
      <c r="G28" s="76" t="s">
        <v>54</v>
      </c>
      <c r="H28" s="21">
        <f>ROUND(H25+H27,2)</f>
        <v>0</v>
      </c>
    </row>
    <row r="29" spans="1:9" ht="14.4" thickBot="1" x14ac:dyDescent="0.3">
      <c r="A29" s="367" t="s">
        <v>121</v>
      </c>
      <c r="B29" s="368"/>
      <c r="C29" s="368"/>
      <c r="D29" s="369"/>
      <c r="E29" s="58"/>
      <c r="G29" s="239" t="s">
        <v>91</v>
      </c>
      <c r="H29" s="15"/>
    </row>
    <row r="30" spans="1:9" ht="14.4" thickBot="1" x14ac:dyDescent="0.3">
      <c r="A30" s="370" t="s">
        <v>122</v>
      </c>
      <c r="B30" s="371"/>
      <c r="C30" s="372"/>
      <c r="D30" s="294">
        <f>H21</f>
        <v>0</v>
      </c>
      <c r="F30" s="77"/>
      <c r="G30" s="76" t="s">
        <v>53</v>
      </c>
      <c r="H30" s="22">
        <f>H28+H29</f>
        <v>0</v>
      </c>
    </row>
    <row r="31" spans="1:9" x14ac:dyDescent="0.25">
      <c r="A31" s="373"/>
      <c r="B31" s="374"/>
      <c r="C31" s="375"/>
      <c r="D31" s="376"/>
      <c r="F31" s="77"/>
      <c r="G31" s="76"/>
      <c r="H31" s="199"/>
    </row>
    <row r="32" spans="1:9" ht="13.95" customHeight="1" x14ac:dyDescent="0.25">
      <c r="A32" s="327" t="s">
        <v>125</v>
      </c>
      <c r="B32" s="342"/>
      <c r="C32" s="328"/>
      <c r="D32" s="344">
        <f>ROUND(D21,2)</f>
        <v>0</v>
      </c>
      <c r="E32" s="50"/>
    </row>
    <row r="33" spans="1:9" x14ac:dyDescent="0.25">
      <c r="A33" s="329"/>
      <c r="B33" s="343"/>
      <c r="C33" s="330"/>
      <c r="D33" s="345"/>
      <c r="E33" s="50"/>
      <c r="F33" s="280" t="s">
        <v>129</v>
      </c>
      <c r="G33" s="346"/>
      <c r="H33" s="347"/>
    </row>
    <row r="34" spans="1:9" x14ac:dyDescent="0.25">
      <c r="A34" s="348" t="s">
        <v>161</v>
      </c>
      <c r="B34" s="349"/>
      <c r="C34" s="350"/>
      <c r="D34" s="354">
        <f xml:space="preserve"> IF(D10=0,0,ROUND(D23/D10,2))</f>
        <v>0</v>
      </c>
      <c r="E34" s="50"/>
      <c r="F34" s="356" t="s">
        <v>124</v>
      </c>
      <c r="G34" s="357"/>
      <c r="H34" s="360" t="s">
        <v>128</v>
      </c>
    </row>
    <row r="35" spans="1:9" ht="13.95" customHeight="1" x14ac:dyDescent="0.25">
      <c r="A35" s="351"/>
      <c r="B35" s="352"/>
      <c r="C35" s="353"/>
      <c r="D35" s="355"/>
      <c r="F35" s="358"/>
      <c r="G35" s="359"/>
      <c r="H35" s="361"/>
    </row>
    <row r="36" spans="1:9" x14ac:dyDescent="0.25">
      <c r="A36" s="324" t="s">
        <v>162</v>
      </c>
      <c r="B36" s="325"/>
      <c r="C36" s="326"/>
      <c r="D36" s="235">
        <f xml:space="preserve"> ROUND(D27,2)</f>
        <v>0</v>
      </c>
      <c r="E36" s="209"/>
      <c r="F36" s="327" t="s">
        <v>123</v>
      </c>
      <c r="G36" s="328"/>
      <c r="H36" s="331" t="s">
        <v>127</v>
      </c>
    </row>
    <row r="37" spans="1:9" ht="7.95" customHeight="1" x14ac:dyDescent="0.25">
      <c r="A37" s="237"/>
      <c r="D37" s="225"/>
      <c r="E37" s="209"/>
      <c r="F37" s="329"/>
      <c r="G37" s="330"/>
      <c r="H37" s="332"/>
      <c r="I37" s="210"/>
    </row>
    <row r="38" spans="1:9" ht="14.4" thickBot="1" x14ac:dyDescent="0.3">
      <c r="A38" s="236"/>
      <c r="B38" s="222"/>
      <c r="C38" s="306" t="s">
        <v>143</v>
      </c>
      <c r="D38" s="216"/>
      <c r="E38" s="216"/>
      <c r="F38" s="333" t="s">
        <v>152</v>
      </c>
      <c r="G38" s="334"/>
      <c r="H38" s="240" t="s">
        <v>153</v>
      </c>
    </row>
    <row r="39" spans="1:9" ht="14.4" thickBot="1" x14ac:dyDescent="0.3">
      <c r="A39" s="304" t="s">
        <v>126</v>
      </c>
      <c r="B39" s="318"/>
      <c r="C39" s="306"/>
      <c r="D39" s="216"/>
      <c r="E39" s="216"/>
      <c r="F39" s="336" t="s">
        <v>163</v>
      </c>
      <c r="G39" s="337"/>
      <c r="H39" s="238" t="s">
        <v>153</v>
      </c>
    </row>
    <row r="40" spans="1:9" ht="14.4" thickBot="1" x14ac:dyDescent="0.3">
      <c r="A40" s="304"/>
      <c r="B40" s="335"/>
      <c r="C40" s="306"/>
      <c r="D40" s="309" t="s">
        <v>164</v>
      </c>
      <c r="E40" s="310"/>
      <c r="F40" s="310"/>
      <c r="G40" s="310"/>
      <c r="H40" s="311"/>
    </row>
    <row r="41" spans="1:9" x14ac:dyDescent="0.25">
      <c r="B41" s="63"/>
      <c r="D41" s="312"/>
      <c r="E41" s="338"/>
      <c r="F41" s="338"/>
      <c r="G41" s="338"/>
      <c r="H41" s="314"/>
    </row>
    <row r="42" spans="1:9" x14ac:dyDescent="0.25">
      <c r="A42" s="78" t="s">
        <v>62</v>
      </c>
      <c r="B42" s="14"/>
      <c r="D42" s="312"/>
      <c r="E42" s="338"/>
      <c r="F42" s="338"/>
      <c r="G42" s="338"/>
      <c r="H42" s="314"/>
    </row>
    <row r="43" spans="1:9" ht="90.75" customHeight="1" thickBot="1" x14ac:dyDescent="0.3">
      <c r="D43" s="339"/>
      <c r="E43" s="340"/>
      <c r="F43" s="340"/>
      <c r="G43" s="340"/>
      <c r="H43" s="341"/>
    </row>
  </sheetData>
  <sheetProtection algorithmName="SHA-512" hashValue="PFhY9/7It/M32YG/Xj+87LALz1o3cUwc4qDmpBwyzD6jgRTg5srnuCsnb7W/+64SSWvqZmqkZzhSX918TEr9XA==" saltValue="WigXMbvWXgJu9RSTNkyI7A=="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C0D3218F-0E32-4574-81C2-6E576D3AC7D2}">
      <formula1>"30,50"</formula1>
    </dataValidation>
    <dataValidation type="list" allowBlank="1" showInputMessage="1" showErrorMessage="1" sqref="C11" xr:uid="{DA4EAC44-63E9-45ED-96ED-C337181A8BD6}">
      <formula1>"A,B"</formula1>
    </dataValidation>
    <dataValidation type="list" showInputMessage="1" showErrorMessage="1" sqref="H7:H8" xr:uid="{91DF2430-7352-4B83-82A3-751F3916BDB5}">
      <formula1>"DA,NE"</formula1>
    </dataValidation>
  </dataValidations>
  <pageMargins left="0.25" right="0.25" top="0.75" bottom="0.75" header="0.3" footer="0.3"/>
  <pageSetup paperSize="9" scale="73"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35E8A8-0ED5-48E6-95D5-0D757142AAF4}">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30" customWidth="1"/>
    <col min="2" max="2" width="11.33203125" style="130" customWidth="1"/>
    <col min="3" max="3" width="14.44140625" style="130" customWidth="1"/>
    <col min="4" max="4" width="11" style="130" customWidth="1"/>
    <col min="5" max="5" width="8" style="62" customWidth="1"/>
    <col min="6" max="6" width="8.44140625" style="62" customWidth="1"/>
    <col min="7" max="7" width="4.5546875" style="130" customWidth="1"/>
    <col min="8" max="8" width="5.88671875" style="130" customWidth="1"/>
    <col min="9" max="9" width="11.33203125" style="62" customWidth="1"/>
    <col min="10" max="10" width="7.44140625" style="62" customWidth="1"/>
    <col min="11" max="11" width="6.88671875" style="62" customWidth="1"/>
    <col min="12" max="12" width="10" style="130" customWidth="1"/>
    <col min="13" max="13" width="12.44140625" style="130" customWidth="1"/>
    <col min="14" max="14" width="12.109375" style="130" customWidth="1"/>
    <col min="15" max="15" width="14.6640625" style="62" customWidth="1"/>
    <col min="16" max="16" width="16.44140625" style="62" customWidth="1"/>
    <col min="17" max="16384" width="9.109375" style="62"/>
  </cols>
  <sheetData>
    <row r="1" spans="1:15" s="80" customFormat="1" ht="15.75" customHeight="1" x14ac:dyDescent="0.25">
      <c r="A1" s="387" t="s">
        <v>113</v>
      </c>
      <c r="B1" s="388"/>
      <c r="C1" s="388"/>
      <c r="D1" s="388"/>
      <c r="E1" s="102"/>
      <c r="F1" s="79" t="s">
        <v>37</v>
      </c>
      <c r="G1" s="81"/>
      <c r="H1" s="81"/>
      <c r="I1" s="81"/>
      <c r="J1" s="81"/>
      <c r="K1" s="81"/>
      <c r="L1" s="81"/>
      <c r="M1" s="81"/>
    </row>
    <row r="2" spans="1:15" s="80" customFormat="1" x14ac:dyDescent="0.25">
      <c r="A2" s="389"/>
      <c r="B2" s="389"/>
      <c r="C2" s="388"/>
      <c r="D2" s="388"/>
      <c r="E2" s="102"/>
      <c r="F2" s="79" t="s">
        <v>98</v>
      </c>
      <c r="G2" s="81"/>
      <c r="H2" s="81"/>
      <c r="I2" s="81"/>
      <c r="J2" s="81"/>
      <c r="K2" s="81"/>
      <c r="L2" s="81"/>
      <c r="M2" s="81"/>
    </row>
    <row r="3" spans="1:15" s="80" customFormat="1" x14ac:dyDescent="0.25">
      <c r="A3" s="389"/>
      <c r="B3" s="389"/>
      <c r="C3" s="388"/>
      <c r="D3" s="388"/>
      <c r="E3" s="102"/>
      <c r="G3" s="103"/>
      <c r="H3" s="103"/>
      <c r="K3" s="82" t="s">
        <v>148</v>
      </c>
      <c r="L3" s="104"/>
      <c r="M3" s="105" t="s">
        <v>147</v>
      </c>
      <c r="N3" s="104">
        <v>2024</v>
      </c>
    </row>
    <row r="4" spans="1:15" s="80" customFormat="1" ht="11.4" x14ac:dyDescent="0.2">
      <c r="F4" s="83"/>
      <c r="G4" s="84"/>
      <c r="H4" s="84"/>
      <c r="L4" s="85"/>
      <c r="M4" s="81"/>
      <c r="N4" s="81"/>
    </row>
    <row r="5" spans="1:15" s="80" customFormat="1" x14ac:dyDescent="0.25">
      <c r="B5" s="101" t="s">
        <v>146</v>
      </c>
      <c r="C5" s="398"/>
      <c r="D5" s="399"/>
      <c r="E5" s="87"/>
      <c r="G5" s="81"/>
      <c r="H5" s="400" t="s">
        <v>149</v>
      </c>
      <c r="I5" s="401"/>
      <c r="J5" s="401"/>
      <c r="K5" s="402"/>
      <c r="L5" s="106"/>
      <c r="M5" s="81"/>
      <c r="N5" s="81"/>
    </row>
    <row r="6" spans="1:15" s="80" customFormat="1" x14ac:dyDescent="0.25">
      <c r="B6" s="100" t="s">
        <v>145</v>
      </c>
      <c r="C6" s="398"/>
      <c r="D6" s="399"/>
      <c r="E6" s="403" t="s">
        <v>150</v>
      </c>
      <c r="F6" s="401"/>
      <c r="G6" s="401"/>
      <c r="H6" s="401"/>
      <c r="I6" s="401"/>
      <c r="J6" s="401"/>
      <c r="K6" s="402"/>
      <c r="L6" s="106"/>
      <c r="M6" s="88" t="s">
        <v>6</v>
      </c>
      <c r="N6" s="85"/>
    </row>
    <row r="7" spans="1:15" s="80" customFormat="1" ht="11.4" x14ac:dyDescent="0.2">
      <c r="G7" s="81"/>
      <c r="H7" s="81"/>
      <c r="L7" s="85"/>
      <c r="M7" s="81"/>
      <c r="N7" s="81"/>
    </row>
    <row r="8" spans="1:15" s="108" customFormat="1" x14ac:dyDescent="0.25">
      <c r="A8" s="98" t="s">
        <v>7</v>
      </c>
      <c r="B8" s="98" t="s">
        <v>22</v>
      </c>
      <c r="C8" s="410" t="s">
        <v>92</v>
      </c>
      <c r="D8" s="411"/>
      <c r="E8" s="148" t="s">
        <v>105</v>
      </c>
      <c r="F8" s="89"/>
      <c r="G8" s="154" t="s">
        <v>11</v>
      </c>
      <c r="H8" s="140" t="s">
        <v>8</v>
      </c>
      <c r="I8" s="90" t="s">
        <v>12</v>
      </c>
      <c r="J8" s="90" t="s">
        <v>88</v>
      </c>
      <c r="K8" s="90" t="s">
        <v>84</v>
      </c>
      <c r="L8" s="98" t="s">
        <v>90</v>
      </c>
      <c r="M8" s="98" t="s">
        <v>5</v>
      </c>
      <c r="N8" s="98" t="s">
        <v>16</v>
      </c>
      <c r="O8" s="107" t="s">
        <v>18</v>
      </c>
    </row>
    <row r="9" spans="1:15" s="108" customFormat="1" ht="10.199999999999999" x14ac:dyDescent="0.2">
      <c r="A9" s="156" t="s">
        <v>8</v>
      </c>
      <c r="B9" s="156" t="s">
        <v>21</v>
      </c>
      <c r="C9" s="157" t="s">
        <v>104</v>
      </c>
      <c r="D9" s="158" t="s">
        <v>100</v>
      </c>
      <c r="E9" s="159" t="s">
        <v>1</v>
      </c>
      <c r="F9" s="157" t="s">
        <v>2</v>
      </c>
      <c r="G9" s="160" t="s">
        <v>60</v>
      </c>
      <c r="H9" s="161" t="s">
        <v>101</v>
      </c>
      <c r="I9" s="156"/>
      <c r="J9" s="156" t="s">
        <v>106</v>
      </c>
      <c r="K9" s="156" t="s">
        <v>86</v>
      </c>
      <c r="L9" s="156" t="s">
        <v>13</v>
      </c>
      <c r="M9" s="156"/>
      <c r="N9" s="156" t="s">
        <v>17</v>
      </c>
      <c r="O9" s="162" t="s">
        <v>23</v>
      </c>
    </row>
    <row r="10" spans="1:15" s="108" customFormat="1" ht="10.8" thickBot="1" x14ac:dyDescent="0.25">
      <c r="A10" s="163"/>
      <c r="B10" s="163"/>
      <c r="C10" s="163" t="s">
        <v>93</v>
      </c>
      <c r="D10" s="164" t="s">
        <v>99</v>
      </c>
      <c r="E10" s="165"/>
      <c r="F10" s="166"/>
      <c r="G10" s="167" t="s">
        <v>61</v>
      </c>
      <c r="H10" s="168" t="s">
        <v>6</v>
      </c>
      <c r="I10" s="169"/>
      <c r="J10" s="169" t="s">
        <v>87</v>
      </c>
      <c r="K10" s="169" t="s">
        <v>85</v>
      </c>
      <c r="L10" s="169"/>
      <c r="M10" s="169"/>
      <c r="N10" s="169" t="s">
        <v>94</v>
      </c>
      <c r="O10" s="170" t="s">
        <v>19</v>
      </c>
    </row>
    <row r="11" spans="1:15" s="87" customFormat="1" ht="12.9" customHeight="1" thickTop="1" x14ac:dyDescent="0.25">
      <c r="A11" s="171">
        <v>1</v>
      </c>
      <c r="B11" s="109" t="str">
        <f>IF(ISBLANK('1. obr.'!C1),"",'1. obr.'!C1)</f>
        <v/>
      </c>
      <c r="C11" s="412" t="str">
        <f>IF(ISBLANK('1. obr.'!E1),"",'1. obr.'!E1)</f>
        <v/>
      </c>
      <c r="D11" s="413" t="str">
        <f>IF(ISBLANK('1. obr.'!E1),"",'1. obr.'!E1)</f>
        <v/>
      </c>
      <c r="E11" s="149">
        <f>'1. obr.'!B10</f>
        <v>0</v>
      </c>
      <c r="F11" s="149">
        <f>'1. obr.'!C10</f>
        <v>0</v>
      </c>
      <c r="G11" s="136">
        <f>'1. obr.'!D13</f>
        <v>0</v>
      </c>
      <c r="H11" s="141">
        <f>'1. obr.'!D10</f>
        <v>0</v>
      </c>
      <c r="I11" s="110">
        <f>'1. obr.'!H25</f>
        <v>0</v>
      </c>
      <c r="J11" s="111">
        <f>'1. obr.'!H10</f>
        <v>0</v>
      </c>
      <c r="K11" s="111">
        <f>'1. obr.'!H9</f>
        <v>0.06</v>
      </c>
      <c r="L11" s="111">
        <f>'1. obr.'!H27</f>
        <v>0</v>
      </c>
      <c r="M11" s="111">
        <f>'1. obr.'!H28</f>
        <v>0</v>
      </c>
      <c r="N11" s="111">
        <f>'1. obr.'!H29</f>
        <v>0</v>
      </c>
      <c r="O11" s="112">
        <f>'1. obr.'!H30</f>
        <v>0</v>
      </c>
    </row>
    <row r="12" spans="1:15" s="80" customFormat="1" ht="12.9" customHeight="1" x14ac:dyDescent="0.25">
      <c r="A12" s="172"/>
      <c r="B12" s="113"/>
      <c r="C12" s="114">
        <f>'1. obr.'!H7</f>
        <v>0</v>
      </c>
      <c r="D12" s="115">
        <f>'1. obr.'!H8</f>
        <v>0</v>
      </c>
      <c r="E12" s="150"/>
      <c r="F12" s="150"/>
      <c r="G12" s="137"/>
      <c r="H12" s="142"/>
      <c r="I12" s="25"/>
      <c r="J12" s="25"/>
      <c r="K12" s="25"/>
      <c r="L12" s="25"/>
      <c r="M12" s="25"/>
      <c r="N12" s="25"/>
      <c r="O12" s="116"/>
    </row>
    <row r="13" spans="1:15" s="80" customFormat="1" ht="12.9" customHeight="1" x14ac:dyDescent="0.25">
      <c r="A13" s="173">
        <v>2</v>
      </c>
      <c r="B13" s="145" t="str">
        <f>IF(ISBLANK('2. obr.'!C1),"",'2. obr.'!C1)</f>
        <v/>
      </c>
      <c r="C13" s="414" t="str">
        <f>IF(ISBLANK('2. obr.'!E1),"",'2. obr.'!E1)</f>
        <v/>
      </c>
      <c r="D13" s="420" t="str">
        <f>IF(ISBLANK('1. obr.'!E3),"",'1. obr.'!E3)</f>
        <v/>
      </c>
      <c r="E13" s="151">
        <f>'2. obr.'!B10</f>
        <v>0</v>
      </c>
      <c r="F13" s="151">
        <f>'2. obr.'!C10</f>
        <v>0</v>
      </c>
      <c r="G13" s="138">
        <f>'2. obr.'!D13</f>
        <v>0</v>
      </c>
      <c r="H13" s="143">
        <f>'2. obr.'!D10</f>
        <v>0</v>
      </c>
      <c r="I13" s="111">
        <f>'2. obr.'!H25</f>
        <v>0</v>
      </c>
      <c r="J13" s="111">
        <f>'2. obr.'!H10</f>
        <v>0</v>
      </c>
      <c r="K13" s="111">
        <f>'2. obr.'!H9</f>
        <v>0.06</v>
      </c>
      <c r="L13" s="111">
        <f>'2. obr.'!H27</f>
        <v>0</v>
      </c>
      <c r="M13" s="111">
        <f>'2. obr.'!H28</f>
        <v>0</v>
      </c>
      <c r="N13" s="111">
        <f>'2. obr.'!H29</f>
        <v>0</v>
      </c>
      <c r="O13" s="112">
        <f>'2. obr.'!H30</f>
        <v>0</v>
      </c>
    </row>
    <row r="14" spans="1:15" s="80" customFormat="1" ht="12.9" customHeight="1" x14ac:dyDescent="0.25">
      <c r="A14" s="174"/>
      <c r="B14" s="113"/>
      <c r="C14" s="114">
        <f>'2. obr.'!H7</f>
        <v>0</v>
      </c>
      <c r="D14" s="115">
        <f>'2. obr.'!H8</f>
        <v>0</v>
      </c>
      <c r="E14" s="150"/>
      <c r="F14" s="150"/>
      <c r="G14" s="139"/>
      <c r="H14" s="142"/>
      <c r="I14" s="118"/>
      <c r="J14" s="118"/>
      <c r="K14" s="118"/>
      <c r="L14" s="118"/>
      <c r="M14" s="118"/>
      <c r="N14" s="118"/>
      <c r="O14" s="119"/>
    </row>
    <row r="15" spans="1:15" s="80" customFormat="1" ht="12.9" customHeight="1" x14ac:dyDescent="0.25">
      <c r="A15" s="173">
        <v>3</v>
      </c>
      <c r="B15" s="117" t="str">
        <f>IF(ISBLANK('3.obr.'!C1),"",'3.obr.'!C1)</f>
        <v/>
      </c>
      <c r="C15" s="418" t="str">
        <f>IF(ISBLANK('3.obr.'!E1),"",'3.obr.'!E1)</f>
        <v/>
      </c>
      <c r="D15" s="419" t="str">
        <f>IF(ISBLANK('1. obr.'!E5),"",'1. obr.'!E5)</f>
        <v/>
      </c>
      <c r="E15" s="152">
        <f>'3.obr.'!B10</f>
        <v>0</v>
      </c>
      <c r="F15" s="152">
        <f>'3.obr.'!C10</f>
        <v>0</v>
      </c>
      <c r="G15" s="138">
        <f>'3.obr.'!D13</f>
        <v>0</v>
      </c>
      <c r="H15" s="143">
        <f>'3.obr.'!D10</f>
        <v>0</v>
      </c>
      <c r="I15" s="111">
        <f>'3.obr.'!H25</f>
        <v>0</v>
      </c>
      <c r="J15" s="111">
        <f>'3.obr.'!H10</f>
        <v>0</v>
      </c>
      <c r="K15" s="111">
        <f>'3.obr.'!H9</f>
        <v>0.06</v>
      </c>
      <c r="L15" s="111">
        <f>'3.obr.'!H27</f>
        <v>0</v>
      </c>
      <c r="M15" s="111">
        <f>'3.obr.'!H28</f>
        <v>0</v>
      </c>
      <c r="N15" s="111">
        <f>'3.obr.'!H29</f>
        <v>0</v>
      </c>
      <c r="O15" s="112">
        <f>'3.obr.'!H30</f>
        <v>0</v>
      </c>
    </row>
    <row r="16" spans="1:15" s="80" customFormat="1" ht="12.9" customHeight="1" x14ac:dyDescent="0.25">
      <c r="A16" s="172"/>
      <c r="B16" s="113"/>
      <c r="C16" s="114">
        <f>'3.obr.'!H7</f>
        <v>0</v>
      </c>
      <c r="D16" s="115">
        <f>'3.obr.'!H8</f>
        <v>0</v>
      </c>
      <c r="E16" s="150"/>
      <c r="F16" s="150"/>
      <c r="G16" s="137"/>
      <c r="H16" s="142"/>
      <c r="I16" s="25"/>
      <c r="J16" s="25"/>
      <c r="K16" s="25"/>
      <c r="L16" s="25"/>
      <c r="M16" s="25"/>
      <c r="N16" s="25"/>
      <c r="O16" s="116"/>
    </row>
    <row r="17" spans="1:16" s="80" customFormat="1" ht="12.9" customHeight="1" x14ac:dyDescent="0.25">
      <c r="A17" s="173">
        <v>4</v>
      </c>
      <c r="B17" s="117" t="str">
        <f>IF(ISBLANK('4.obr.'!C1),"",'4.obr.'!C1)</f>
        <v/>
      </c>
      <c r="C17" s="418" t="str">
        <f>IF(ISBLANK('4.obr.'!E1),"",'4.obr.'!E1)</f>
        <v/>
      </c>
      <c r="D17" s="419" t="str">
        <f>IF(ISBLANK('1. obr.'!E7),"",'1. obr.'!E7)</f>
        <v/>
      </c>
      <c r="E17" s="152">
        <f>'4.obr.'!B10</f>
        <v>0</v>
      </c>
      <c r="F17" s="152">
        <f>'4.obr.'!C10</f>
        <v>0</v>
      </c>
      <c r="G17" s="138">
        <f>'4.obr.'!D13</f>
        <v>0</v>
      </c>
      <c r="H17" s="143">
        <f>'4.obr.'!D10</f>
        <v>0</v>
      </c>
      <c r="I17" s="111">
        <f>'4.obr.'!H25</f>
        <v>0</v>
      </c>
      <c r="J17" s="111">
        <f>'4.obr.'!H10</f>
        <v>0</v>
      </c>
      <c r="K17" s="111">
        <f>'4.obr.'!H9</f>
        <v>0.06</v>
      </c>
      <c r="L17" s="111">
        <f>'4.obr.'!H27</f>
        <v>0</v>
      </c>
      <c r="M17" s="111">
        <f>'4.obr.'!H28</f>
        <v>0</v>
      </c>
      <c r="N17" s="111">
        <f>'4.obr.'!H29</f>
        <v>0</v>
      </c>
      <c r="O17" s="112">
        <f>'4.obr.'!H30</f>
        <v>0</v>
      </c>
    </row>
    <row r="18" spans="1:16" s="80" customFormat="1" ht="12.9" customHeight="1" x14ac:dyDescent="0.25">
      <c r="A18" s="172"/>
      <c r="B18" s="113"/>
      <c r="C18" s="114">
        <f>'4.obr.'!H7</f>
        <v>0</v>
      </c>
      <c r="D18" s="115">
        <f>'4.obr.'!H8</f>
        <v>0</v>
      </c>
      <c r="E18" s="150"/>
      <c r="F18" s="150"/>
      <c r="G18" s="137"/>
      <c r="H18" s="142"/>
      <c r="I18" s="25"/>
      <c r="J18" s="25"/>
      <c r="K18" s="25"/>
      <c r="L18" s="25"/>
      <c r="M18" s="25"/>
      <c r="N18" s="25"/>
      <c r="O18" s="116"/>
    </row>
    <row r="19" spans="1:16" s="80" customFormat="1" ht="12.9" customHeight="1" x14ac:dyDescent="0.25">
      <c r="A19" s="173">
        <v>5</v>
      </c>
      <c r="B19" s="145" t="str">
        <f>IF(ISBLANK('5.obr.'!C1),"",'5.obr.'!C1)</f>
        <v/>
      </c>
      <c r="C19" s="414" t="str">
        <f>IF(ISBLANK('5.obr.'!E1),"",'5.obr.'!E1)</f>
        <v/>
      </c>
      <c r="D19" s="415" t="str">
        <f>IF(ISBLANK('1. obr.'!E9),"",'1. obr.'!E9)</f>
        <v/>
      </c>
      <c r="E19" s="151">
        <f>'5.obr.'!B10</f>
        <v>0</v>
      </c>
      <c r="F19" s="151">
        <f>'5.obr.'!C10</f>
        <v>0</v>
      </c>
      <c r="G19" s="138">
        <f>'5.obr.'!D13</f>
        <v>0</v>
      </c>
      <c r="H19" s="143">
        <f>'5.obr.'!D10</f>
        <v>0</v>
      </c>
      <c r="I19" s="111">
        <f>'5.obr.'!H25</f>
        <v>0</v>
      </c>
      <c r="J19" s="111">
        <f>'5.obr.'!H10</f>
        <v>0</v>
      </c>
      <c r="K19" s="111">
        <f>'5.obr.'!H9</f>
        <v>0.06</v>
      </c>
      <c r="L19" s="111">
        <f>'5.obr.'!H27</f>
        <v>0</v>
      </c>
      <c r="M19" s="111">
        <f>'5.obr.'!H28</f>
        <v>0</v>
      </c>
      <c r="N19" s="111">
        <f>'5.obr.'!H29</f>
        <v>0</v>
      </c>
      <c r="O19" s="112">
        <f>'5.obr.'!H30</f>
        <v>0</v>
      </c>
    </row>
    <row r="20" spans="1:16" s="80" customFormat="1" ht="12.9" customHeight="1" x14ac:dyDescent="0.25">
      <c r="A20" s="172"/>
      <c r="B20" s="113"/>
      <c r="C20" s="114">
        <f>'5.obr.'!H7</f>
        <v>0</v>
      </c>
      <c r="D20" s="115">
        <f>'5.obr.'!H8</f>
        <v>0</v>
      </c>
      <c r="E20" s="150"/>
      <c r="F20" s="150"/>
      <c r="G20" s="137"/>
      <c r="H20" s="142"/>
      <c r="I20" s="25"/>
      <c r="J20" s="25"/>
      <c r="K20" s="25"/>
      <c r="L20" s="25"/>
      <c r="M20" s="25"/>
      <c r="N20" s="25"/>
      <c r="O20" s="116"/>
    </row>
    <row r="21" spans="1:16" s="80" customFormat="1" ht="12.9" customHeight="1" x14ac:dyDescent="0.25">
      <c r="A21" s="173">
        <v>6</v>
      </c>
      <c r="B21" s="145" t="str">
        <f>IF(ISBLANK('6.obr.'!C1),"",'6.obr.'!C1)</f>
        <v/>
      </c>
      <c r="C21" s="414" t="str">
        <f>IF(ISBLANK('6.obr.'!E1),"",'6.obr.'!E1)</f>
        <v/>
      </c>
      <c r="D21" s="415" t="str">
        <f>IF(ISBLANK('1. obr.'!E11),"",'1. obr.'!E11)</f>
        <v/>
      </c>
      <c r="E21" s="151">
        <f>'6.obr.'!B10</f>
        <v>0</v>
      </c>
      <c r="F21" s="151">
        <f>'6.obr.'!C10</f>
        <v>0</v>
      </c>
      <c r="G21" s="138">
        <f>'6.obr.'!D13</f>
        <v>0</v>
      </c>
      <c r="H21" s="143">
        <f>'6.obr.'!D10</f>
        <v>0</v>
      </c>
      <c r="I21" s="111">
        <f>'6.obr.'!H25</f>
        <v>0</v>
      </c>
      <c r="J21" s="111">
        <f>'6.obr.'!H10</f>
        <v>0</v>
      </c>
      <c r="K21" s="111">
        <f>'6.obr.'!H9</f>
        <v>0.06</v>
      </c>
      <c r="L21" s="111">
        <f>'6.obr.'!H27</f>
        <v>0</v>
      </c>
      <c r="M21" s="111">
        <f>'6.obr.'!H28</f>
        <v>0</v>
      </c>
      <c r="N21" s="111">
        <f>'6.obr.'!H29</f>
        <v>0</v>
      </c>
      <c r="O21" s="112">
        <f>'6.obr.'!H30</f>
        <v>0</v>
      </c>
    </row>
    <row r="22" spans="1:16" s="80" customFormat="1" ht="12.9" customHeight="1" x14ac:dyDescent="0.25">
      <c r="A22" s="172"/>
      <c r="B22" s="113"/>
      <c r="C22" s="114">
        <f>'6.obr.'!H7</f>
        <v>0</v>
      </c>
      <c r="D22" s="115">
        <f>'6.obr.'!H8</f>
        <v>0</v>
      </c>
      <c r="E22" s="150"/>
      <c r="F22" s="150"/>
      <c r="G22" s="137"/>
      <c r="H22" s="142"/>
      <c r="I22" s="25"/>
      <c r="J22" s="25"/>
      <c r="K22" s="25"/>
      <c r="L22" s="25"/>
      <c r="M22" s="25"/>
      <c r="N22" s="25"/>
      <c r="O22" s="116"/>
    </row>
    <row r="23" spans="1:16" s="80" customFormat="1" ht="12.9" customHeight="1" x14ac:dyDescent="0.25">
      <c r="A23" s="173">
        <v>7</v>
      </c>
      <c r="B23" s="145" t="str">
        <f>IF(ISBLANK('7.obr.'!C1),"",'7.obr.'!C1)</f>
        <v/>
      </c>
      <c r="C23" s="414" t="str">
        <f>IF(ISBLANK('7.obr.'!E1),"",'7.obr.'!E1)</f>
        <v/>
      </c>
      <c r="D23" s="415" t="str">
        <f>IF(ISBLANK('1. obr.'!E13),"",'1. obr.'!E13)</f>
        <v/>
      </c>
      <c r="E23" s="151">
        <f>'7.obr.'!B10</f>
        <v>0</v>
      </c>
      <c r="F23" s="151">
        <f>'7.obr.'!C10</f>
        <v>0</v>
      </c>
      <c r="G23" s="138">
        <f>'7.obr.'!D13</f>
        <v>0</v>
      </c>
      <c r="H23" s="143">
        <f>'7.obr.'!D10</f>
        <v>0</v>
      </c>
      <c r="I23" s="111">
        <f>'7.obr.'!H25</f>
        <v>0</v>
      </c>
      <c r="J23" s="111">
        <f>'7.obr.'!H10</f>
        <v>0</v>
      </c>
      <c r="K23" s="111">
        <f>'7.obr.'!H9</f>
        <v>0.06</v>
      </c>
      <c r="L23" s="111">
        <f>'7.obr.'!H27</f>
        <v>0</v>
      </c>
      <c r="M23" s="111">
        <f>'7.obr.'!H28</f>
        <v>0</v>
      </c>
      <c r="N23" s="111">
        <f>'7.obr.'!H29</f>
        <v>0</v>
      </c>
      <c r="O23" s="112">
        <f>'7.obr.'!H30</f>
        <v>0</v>
      </c>
    </row>
    <row r="24" spans="1:16" s="80" customFormat="1" ht="12.9" customHeight="1" x14ac:dyDescent="0.25">
      <c r="A24" s="172"/>
      <c r="B24" s="113"/>
      <c r="C24" s="114">
        <f>'7.obr.'!H7</f>
        <v>0</v>
      </c>
      <c r="D24" s="115">
        <f>'7.obr.'!H8</f>
        <v>0</v>
      </c>
      <c r="E24" s="150"/>
      <c r="F24" s="150"/>
      <c r="G24" s="137"/>
      <c r="H24" s="142"/>
      <c r="I24" s="25"/>
      <c r="J24" s="25"/>
      <c r="K24" s="25"/>
      <c r="L24" s="25"/>
      <c r="M24" s="25"/>
      <c r="N24" s="25"/>
      <c r="O24" s="116"/>
    </row>
    <row r="25" spans="1:16" s="80" customFormat="1" ht="12.9" customHeight="1" x14ac:dyDescent="0.25">
      <c r="A25" s="173">
        <v>8</v>
      </c>
      <c r="B25" s="117" t="str">
        <f>IF(ISBLANK('8.obr.'!C1),"",'8.obr.'!C1)</f>
        <v/>
      </c>
      <c r="C25" s="418" t="str">
        <f>IF(ISBLANK('8.obr.'!E1),"",'8.obr.'!E1)</f>
        <v/>
      </c>
      <c r="D25" s="419" t="str">
        <f>IF(ISBLANK('1. obr.'!E15),"",'1. obr.'!E15)</f>
        <v/>
      </c>
      <c r="E25" s="152">
        <f>'8.obr.'!B10</f>
        <v>0</v>
      </c>
      <c r="F25" s="152">
        <f>'8.obr.'!C10</f>
        <v>0</v>
      </c>
      <c r="G25" s="138">
        <f>'8.obr.'!D13</f>
        <v>0</v>
      </c>
      <c r="H25" s="143">
        <f>'8.obr.'!D10</f>
        <v>0</v>
      </c>
      <c r="I25" s="111">
        <f>'8.obr.'!H25</f>
        <v>0</v>
      </c>
      <c r="J25" s="111">
        <f>'8.obr.'!H10</f>
        <v>0</v>
      </c>
      <c r="K25" s="111">
        <f>'8.obr.'!H9</f>
        <v>0.06</v>
      </c>
      <c r="L25" s="111">
        <f>'8.obr.'!H27</f>
        <v>0</v>
      </c>
      <c r="M25" s="111">
        <f>'8.obr.'!H28</f>
        <v>0</v>
      </c>
      <c r="N25" s="111">
        <f>'8.obr.'!H29</f>
        <v>0</v>
      </c>
      <c r="O25" s="112">
        <f>'8.obr.'!H30</f>
        <v>0</v>
      </c>
    </row>
    <row r="26" spans="1:16" s="80" customFormat="1" ht="12.9" customHeight="1" thickBot="1" x14ac:dyDescent="0.3">
      <c r="A26" s="175"/>
      <c r="B26" s="120"/>
      <c r="C26" s="146">
        <f>'8.obr.'!H7</f>
        <v>0</v>
      </c>
      <c r="D26" s="147">
        <f>'8.obr.'!H8</f>
        <v>0</v>
      </c>
      <c r="E26" s="153"/>
      <c r="F26" s="153"/>
      <c r="G26" s="180"/>
      <c r="H26" s="144"/>
      <c r="I26" s="121"/>
      <c r="J26" s="121"/>
      <c r="K26" s="121"/>
      <c r="L26" s="121"/>
      <c r="M26" s="121"/>
      <c r="N26" s="121"/>
      <c r="O26" s="122"/>
    </row>
    <row r="27" spans="1:16" s="80" customFormat="1" ht="12.9" customHeight="1" thickTop="1" x14ac:dyDescent="0.25">
      <c r="A27" s="176"/>
      <c r="B27" s="176"/>
      <c r="C27" s="176"/>
      <c r="D27" s="176"/>
      <c r="E27" s="177"/>
      <c r="F27" s="178"/>
      <c r="G27" s="396" t="s">
        <v>95</v>
      </c>
      <c r="H27" s="397"/>
      <c r="I27" s="24">
        <f>SUMIF(I10:I26,"&gt;0",I10:I26)</f>
        <v>0</v>
      </c>
      <c r="J27" s="24"/>
      <c r="K27" s="24"/>
      <c r="L27" s="25">
        <f>SUMIF(L10:L26,"&gt;0",L10:L26)</f>
        <v>0</v>
      </c>
      <c r="M27" s="25">
        <f>SUMIF(M10:M26,"&gt;0",M10:M26)</f>
        <v>0</v>
      </c>
      <c r="N27" s="26">
        <f>SUMIF(N10:N26,"&gt;0",N10:N26)</f>
        <v>0</v>
      </c>
      <c r="O27" s="123">
        <f>SUMIF(O10:O26,"&gt;0",O10:O26)</f>
        <v>0</v>
      </c>
    </row>
    <row r="28" spans="1:16" s="80" customFormat="1" ht="12.9" customHeight="1" x14ac:dyDescent="0.2">
      <c r="A28" s="85"/>
      <c r="B28" s="85"/>
      <c r="C28" s="85"/>
      <c r="D28" s="85"/>
      <c r="E28" s="91"/>
      <c r="F28" s="91"/>
      <c r="G28" s="91"/>
      <c r="H28" s="91"/>
      <c r="I28" s="91"/>
      <c r="J28" s="91"/>
      <c r="K28" s="91"/>
      <c r="L28" s="92"/>
      <c r="M28" s="92"/>
      <c r="N28" s="92"/>
      <c r="O28" s="87"/>
      <c r="P28" s="87"/>
    </row>
    <row r="29" spans="1:16" s="80" customFormat="1" ht="12.9" customHeight="1" x14ac:dyDescent="0.25">
      <c r="A29" s="62" t="s">
        <v>115</v>
      </c>
      <c r="B29" s="85"/>
      <c r="C29" s="85"/>
      <c r="D29" s="85"/>
      <c r="E29" s="91"/>
      <c r="F29" s="91"/>
      <c r="G29" s="91"/>
      <c r="H29" s="91"/>
      <c r="I29" s="91"/>
      <c r="J29" s="91"/>
      <c r="K29" s="91"/>
      <c r="L29" s="92"/>
      <c r="M29" s="92"/>
      <c r="N29" s="92"/>
    </row>
    <row r="30" spans="1:16" s="108" customFormat="1" ht="12.9" customHeight="1" x14ac:dyDescent="0.2">
      <c r="G30" s="124"/>
      <c r="H30" s="124"/>
      <c r="L30" s="182"/>
      <c r="M30" s="183"/>
      <c r="N30" s="184"/>
    </row>
    <row r="31" spans="1:16" s="108" customFormat="1" ht="12.9" customHeight="1" x14ac:dyDescent="0.25">
      <c r="A31" s="88"/>
      <c r="D31" s="100" t="s">
        <v>20</v>
      </c>
      <c r="E31" s="408"/>
      <c r="F31" s="409"/>
      <c r="G31" s="124"/>
      <c r="H31" s="124"/>
      <c r="I31" s="80" t="s">
        <v>96</v>
      </c>
      <c r="K31" s="84"/>
      <c r="L31" s="390"/>
      <c r="M31" s="391"/>
      <c r="N31" s="392"/>
      <c r="O31" s="185"/>
    </row>
    <row r="32" spans="1:16" s="108" customFormat="1" ht="12.9" customHeight="1" x14ac:dyDescent="0.25">
      <c r="A32" s="94" t="s">
        <v>9</v>
      </c>
      <c r="B32" s="128"/>
      <c r="C32" s="127"/>
      <c r="D32" s="127"/>
      <c r="E32" s="128"/>
      <c r="F32" s="129"/>
      <c r="G32" s="124"/>
      <c r="H32" s="124"/>
      <c r="I32" s="93" t="s">
        <v>97</v>
      </c>
      <c r="L32" s="393"/>
      <c r="M32" s="394"/>
      <c r="N32" s="395"/>
      <c r="O32" s="179"/>
    </row>
    <row r="33" spans="1:15" s="108" customFormat="1" ht="12.9" customHeight="1" x14ac:dyDescent="0.25">
      <c r="A33" s="405"/>
      <c r="B33" s="406"/>
      <c r="C33" s="406"/>
      <c r="D33" s="406"/>
      <c r="E33" s="407"/>
      <c r="F33" s="128"/>
      <c r="G33" s="125"/>
      <c r="H33" s="125"/>
      <c r="I33" s="404"/>
      <c r="J33" s="404"/>
      <c r="K33" s="404"/>
      <c r="L33" s="404"/>
      <c r="M33" s="404"/>
    </row>
    <row r="34" spans="1:15" ht="12.9" customHeight="1" x14ac:dyDescent="0.25">
      <c r="A34" s="62"/>
      <c r="B34" s="62"/>
      <c r="C34" s="62"/>
      <c r="D34" s="62"/>
      <c r="F34" s="108"/>
      <c r="G34" s="124"/>
      <c r="H34" s="124"/>
      <c r="I34" s="108"/>
      <c r="J34" s="108"/>
      <c r="K34" s="108"/>
      <c r="L34" s="84"/>
      <c r="M34" s="125"/>
      <c r="N34" s="126"/>
    </row>
    <row r="35" spans="1:15" ht="12.9" customHeight="1" x14ac:dyDescent="0.25">
      <c r="B35" s="101" t="s">
        <v>14</v>
      </c>
      <c r="C35" s="131"/>
      <c r="D35" s="181"/>
      <c r="E35" s="129"/>
      <c r="G35" s="81" t="s">
        <v>15</v>
      </c>
      <c r="H35" s="81"/>
      <c r="I35" s="80"/>
      <c r="J35" s="80"/>
      <c r="K35" s="80"/>
      <c r="L35" s="81"/>
      <c r="M35" s="86"/>
      <c r="N35" s="86" t="s">
        <v>10</v>
      </c>
      <c r="O35" s="80"/>
    </row>
    <row r="36" spans="1:15" s="132" customFormat="1" ht="12.9" customHeight="1" x14ac:dyDescent="0.25">
      <c r="B36" s="127"/>
      <c r="G36" s="130"/>
      <c r="H36" s="130"/>
      <c r="I36" s="62"/>
      <c r="J36" s="62"/>
      <c r="K36" s="62"/>
      <c r="L36" s="84"/>
      <c r="M36" s="125"/>
      <c r="N36" s="126"/>
    </row>
    <row r="37" spans="1:15" s="132" customFormat="1" ht="17.100000000000001" customHeight="1" x14ac:dyDescent="0.25">
      <c r="C37" s="416" t="s">
        <v>112</v>
      </c>
      <c r="D37" s="417"/>
      <c r="E37" s="133"/>
      <c r="G37" s="130"/>
      <c r="H37" s="130"/>
      <c r="I37" s="62"/>
      <c r="J37" s="62"/>
      <c r="K37" s="62"/>
      <c r="L37" s="84"/>
      <c r="M37" s="125"/>
      <c r="N37" s="126"/>
    </row>
    <row r="38" spans="1:15" s="132" customFormat="1" x14ac:dyDescent="0.25">
      <c r="A38" s="127"/>
      <c r="B38" s="127"/>
      <c r="C38" s="108"/>
      <c r="D38" s="108"/>
      <c r="E38" s="108"/>
      <c r="G38" s="130"/>
      <c r="H38" s="130"/>
      <c r="L38" s="84"/>
      <c r="M38" s="125"/>
      <c r="N38" s="126"/>
    </row>
    <row r="39" spans="1:15" s="132" customFormat="1" x14ac:dyDescent="0.25">
      <c r="A39" s="127"/>
      <c r="B39" s="127"/>
      <c r="G39" s="130"/>
      <c r="H39" s="130"/>
      <c r="L39" s="84"/>
      <c r="M39" s="125"/>
      <c r="N39" s="126"/>
    </row>
    <row r="40" spans="1:15" s="132" customFormat="1" x14ac:dyDescent="0.25">
      <c r="A40" s="134"/>
      <c r="B40" s="134"/>
      <c r="C40" s="108"/>
      <c r="D40" s="108"/>
      <c r="E40" s="108"/>
      <c r="G40" s="130"/>
      <c r="H40" s="130"/>
      <c r="L40" s="84"/>
      <c r="M40" s="125"/>
      <c r="N40" s="126"/>
    </row>
    <row r="41" spans="1:15" s="132" customFormat="1" x14ac:dyDescent="0.25">
      <c r="A41" s="134"/>
      <c r="B41" s="134"/>
      <c r="C41" s="108"/>
      <c r="D41" s="108"/>
      <c r="E41" s="108"/>
      <c r="G41" s="130"/>
      <c r="H41" s="130"/>
      <c r="L41" s="84"/>
      <c r="M41" s="125"/>
      <c r="N41" s="126"/>
    </row>
    <row r="42" spans="1:15" s="132" customFormat="1" x14ac:dyDescent="0.25">
      <c r="A42" s="134"/>
      <c r="B42" s="134"/>
      <c r="C42" s="108"/>
      <c r="D42" s="108"/>
      <c r="E42" s="108"/>
      <c r="G42" s="130"/>
      <c r="H42" s="130"/>
      <c r="L42" s="84"/>
      <c r="M42" s="125"/>
      <c r="N42" s="126"/>
    </row>
    <row r="43" spans="1:15" x14ac:dyDescent="0.25">
      <c r="A43" s="95"/>
      <c r="B43" s="95"/>
      <c r="C43" s="108"/>
      <c r="D43" s="108"/>
      <c r="E43" s="108"/>
      <c r="L43" s="84"/>
      <c r="M43" s="125"/>
      <c r="N43" s="126"/>
    </row>
    <row r="44" spans="1:15" x14ac:dyDescent="0.25">
      <c r="A44" s="96"/>
      <c r="B44" s="96"/>
      <c r="C44" s="108"/>
      <c r="D44" s="108"/>
      <c r="E44" s="108"/>
      <c r="L44" s="135"/>
      <c r="M44" s="125"/>
      <c r="N44" s="126"/>
    </row>
    <row r="45" spans="1:15" x14ac:dyDescent="0.25">
      <c r="A45" s="62"/>
      <c r="B45" s="62"/>
      <c r="C45" s="108"/>
      <c r="D45" s="108"/>
      <c r="E45" s="108"/>
      <c r="F45" s="108"/>
      <c r="G45" s="124"/>
      <c r="H45" s="124"/>
      <c r="I45" s="108"/>
      <c r="J45" s="108"/>
      <c r="K45" s="108"/>
      <c r="L45" s="97"/>
      <c r="M45" s="62"/>
      <c r="N45" s="62"/>
    </row>
  </sheetData>
  <sheetProtection algorithmName="SHA-512" hashValue="8XNH4QLNIwYnhIGvLHxHpxILc7iAxurpbAiJWer2DFovgjLv9S16z8GPebYzqaqYdsgsaF7ruvqXyR6/cpTr/w==" saltValue="jawDRrcuOPEVJnO6HXIWxA==" spinCount="100000" sheet="1" selectLockedCells="1"/>
  <mergeCells count="23">
    <mergeCell ref="C37:D37"/>
    <mergeCell ref="C25:D25"/>
    <mergeCell ref="C13:D13"/>
    <mergeCell ref="C15:D15"/>
    <mergeCell ref="C17:D17"/>
    <mergeCell ref="C19:D19"/>
    <mergeCell ref="C21:D21"/>
    <mergeCell ref="I33:M33"/>
    <mergeCell ref="A33:E33"/>
    <mergeCell ref="E31:F31"/>
    <mergeCell ref="C8:D8"/>
    <mergeCell ref="C11:D11"/>
    <mergeCell ref="C23:D23"/>
    <mergeCell ref="A1:D1"/>
    <mergeCell ref="A2:D2"/>
    <mergeCell ref="A3:D3"/>
    <mergeCell ref="L31:N31"/>
    <mergeCell ref="L32:N32"/>
    <mergeCell ref="G27:H27"/>
    <mergeCell ref="C5:D5"/>
    <mergeCell ref="C6:D6"/>
    <mergeCell ref="H5:K5"/>
    <mergeCell ref="E6:K6"/>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tabSelected="1"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34</v>
      </c>
      <c r="C1" s="3" t="s">
        <v>77</v>
      </c>
      <c r="D1" s="3" t="s">
        <v>76</v>
      </c>
    </row>
    <row r="2" spans="1:4" x14ac:dyDescent="0.25">
      <c r="A2" s="32">
        <v>1</v>
      </c>
      <c r="B2" s="33" t="s">
        <v>26</v>
      </c>
      <c r="C2" s="34">
        <v>80</v>
      </c>
      <c r="D2" s="34">
        <v>90</v>
      </c>
    </row>
    <row r="3" spans="1:4" x14ac:dyDescent="0.25">
      <c r="A3" s="32">
        <v>2</v>
      </c>
      <c r="B3" s="33" t="s">
        <v>27</v>
      </c>
      <c r="C3" s="34">
        <v>70</v>
      </c>
      <c r="D3" s="34">
        <v>80</v>
      </c>
    </row>
    <row r="4" spans="1:4" x14ac:dyDescent="0.25">
      <c r="A4" s="32">
        <v>5</v>
      </c>
      <c r="B4" s="33" t="s">
        <v>55</v>
      </c>
      <c r="C4" s="34">
        <v>70</v>
      </c>
      <c r="D4" s="34">
        <v>80</v>
      </c>
    </row>
    <row r="5" spans="1:4" x14ac:dyDescent="0.25">
      <c r="A5" s="32">
        <v>8</v>
      </c>
      <c r="B5" s="33" t="s">
        <v>32</v>
      </c>
      <c r="C5" s="34">
        <v>90</v>
      </c>
      <c r="D5" s="34">
        <v>100</v>
      </c>
    </row>
    <row r="6" spans="1:4" x14ac:dyDescent="0.25">
      <c r="A6" s="32">
        <v>9</v>
      </c>
      <c r="B6" s="33" t="s">
        <v>33</v>
      </c>
      <c r="C6" s="34">
        <v>70</v>
      </c>
      <c r="D6" s="34">
        <v>80</v>
      </c>
    </row>
    <row r="7" spans="1:4" x14ac:dyDescent="0.25">
      <c r="A7" s="35">
        <v>3</v>
      </c>
      <c r="B7" s="36" t="s">
        <v>28</v>
      </c>
      <c r="C7" s="37">
        <v>100</v>
      </c>
      <c r="D7" s="37">
        <v>100</v>
      </c>
    </row>
    <row r="8" spans="1:4" x14ac:dyDescent="0.25">
      <c r="A8" s="35">
        <v>4</v>
      </c>
      <c r="B8" s="36" t="s">
        <v>29</v>
      </c>
      <c r="C8" s="37">
        <v>100</v>
      </c>
      <c r="D8" s="37">
        <v>100</v>
      </c>
    </row>
    <row r="9" spans="1:4" x14ac:dyDescent="0.25">
      <c r="A9" s="35">
        <v>6</v>
      </c>
      <c r="B9" s="36" t="s">
        <v>30</v>
      </c>
      <c r="C9" s="37">
        <v>80</v>
      </c>
      <c r="D9" s="37">
        <v>80</v>
      </c>
    </row>
    <row r="10" spans="1:4" x14ac:dyDescent="0.25">
      <c r="A10" s="186">
        <v>7</v>
      </c>
      <c r="B10" s="187" t="s">
        <v>31</v>
      </c>
      <c r="C10" s="188">
        <v>100</v>
      </c>
      <c r="D10" s="188">
        <v>100</v>
      </c>
    </row>
    <row r="11" spans="1:4" x14ac:dyDescent="0.25">
      <c r="A11" s="35">
        <v>10</v>
      </c>
      <c r="B11" s="36" t="s">
        <v>65</v>
      </c>
      <c r="C11" s="37">
        <v>80</v>
      </c>
      <c r="D11" s="37">
        <v>80</v>
      </c>
    </row>
    <row r="12" spans="1:4" x14ac:dyDescent="0.25">
      <c r="A12" s="35">
        <v>11</v>
      </c>
      <c r="B12" s="36" t="s">
        <v>56</v>
      </c>
      <c r="C12" s="37">
        <v>100</v>
      </c>
      <c r="D12" s="37">
        <v>100</v>
      </c>
    </row>
    <row r="13" spans="1:4" x14ac:dyDescent="0.25">
      <c r="A13" s="35">
        <v>12</v>
      </c>
      <c r="B13" s="36" t="s">
        <v>35</v>
      </c>
      <c r="C13" s="37">
        <v>100</v>
      </c>
      <c r="D13" s="37">
        <v>100</v>
      </c>
    </row>
    <row r="14" spans="1:4" x14ac:dyDescent="0.25">
      <c r="A14" s="186">
        <v>16</v>
      </c>
      <c r="B14" s="187" t="s">
        <v>116</v>
      </c>
      <c r="C14" s="188">
        <v>80</v>
      </c>
      <c r="D14" s="188">
        <v>80</v>
      </c>
    </row>
    <row r="15" spans="1:4" ht="13.8" thickBot="1" x14ac:dyDescent="0.3">
      <c r="A15" s="40"/>
      <c r="B15" s="41"/>
      <c r="C15" s="42"/>
      <c r="D15" s="42"/>
    </row>
    <row r="16" spans="1:4" ht="24.6" thickBot="1" x14ac:dyDescent="0.3">
      <c r="A16" s="40"/>
      <c r="B16" s="43" t="s">
        <v>83</v>
      </c>
      <c r="C16" s="246" t="s">
        <v>74</v>
      </c>
      <c r="D16" s="247"/>
    </row>
    <row r="17" spans="1:9" ht="13.8" thickBot="1" x14ac:dyDescent="0.3">
      <c r="A17" s="27" t="s">
        <v>66</v>
      </c>
      <c r="B17" s="28" t="s">
        <v>78</v>
      </c>
      <c r="C17" s="244" t="s">
        <v>107</v>
      </c>
      <c r="D17" s="245"/>
      <c r="E17" s="248" t="s">
        <v>82</v>
      </c>
      <c r="F17" s="249"/>
      <c r="G17" s="249"/>
      <c r="H17" s="249"/>
    </row>
    <row r="18" spans="1:9" ht="13.8" thickBot="1" x14ac:dyDescent="0.3">
      <c r="A18" s="27" t="s">
        <v>67</v>
      </c>
      <c r="B18" s="28" t="s">
        <v>79</v>
      </c>
      <c r="C18" s="244" t="s">
        <v>107</v>
      </c>
      <c r="D18" s="245"/>
      <c r="E18" s="250"/>
      <c r="F18" s="251"/>
      <c r="G18" s="251"/>
      <c r="H18" s="251"/>
    </row>
    <row r="19" spans="1:9" ht="13.8" thickBot="1" x14ac:dyDescent="0.3">
      <c r="A19" s="38" t="s">
        <v>73</v>
      </c>
      <c r="B19" s="39" t="s">
        <v>75</v>
      </c>
      <c r="C19" s="242" t="s">
        <v>117</v>
      </c>
      <c r="D19" s="243"/>
      <c r="E19" s="250"/>
      <c r="F19" s="251"/>
      <c r="G19" s="251"/>
      <c r="H19" s="251"/>
    </row>
    <row r="20" spans="1:9" x14ac:dyDescent="0.25">
      <c r="E20" s="250"/>
      <c r="F20" s="251"/>
      <c r="G20" s="251"/>
      <c r="H20" s="251"/>
    </row>
    <row r="21" spans="1:9" x14ac:dyDescent="0.25">
      <c r="A21" s="44"/>
      <c r="B21" s="45"/>
      <c r="C21" s="45"/>
      <c r="D21" s="45"/>
    </row>
    <row r="22" spans="1:9" x14ac:dyDescent="0.25">
      <c r="A22" s="227" t="s">
        <v>118</v>
      </c>
      <c r="B22" s="228"/>
      <c r="C22" s="45"/>
      <c r="D22" s="45"/>
    </row>
    <row r="23" spans="1:9" x14ac:dyDescent="0.25">
      <c r="A23" s="229">
        <v>752.34</v>
      </c>
      <c r="B23" s="229" t="s">
        <v>154</v>
      </c>
      <c r="C23" s="45"/>
      <c r="D23" s="45"/>
    </row>
    <row r="24" spans="1:9" x14ac:dyDescent="0.25">
      <c r="A24" s="44"/>
      <c r="B24" s="45"/>
      <c r="C24" s="45"/>
      <c r="D24" s="45"/>
    </row>
    <row r="25" spans="1:9" x14ac:dyDescent="0.25">
      <c r="A25" s="230" t="s">
        <v>156</v>
      </c>
      <c r="B25" s="231"/>
      <c r="C25" s="47"/>
      <c r="D25" s="47"/>
      <c r="E25" s="47"/>
      <c r="F25" s="47"/>
      <c r="G25" s="47"/>
      <c r="H25" s="47"/>
      <c r="I25" s="47"/>
    </row>
    <row r="26" spans="1:9" x14ac:dyDescent="0.25">
      <c r="A26" s="232">
        <v>5794.55</v>
      </c>
      <c r="B26" s="233" t="s">
        <v>166</v>
      </c>
      <c r="C26" s="47"/>
      <c r="D26" s="47"/>
      <c r="E26" s="47"/>
      <c r="F26" s="47"/>
      <c r="G26" s="47"/>
      <c r="H26" s="47"/>
      <c r="I26" s="47"/>
    </row>
    <row r="27" spans="1:9" x14ac:dyDescent="0.25">
      <c r="A27" s="46"/>
      <c r="B27" s="47"/>
      <c r="C27" s="47"/>
      <c r="D27" s="47"/>
      <c r="E27" s="47"/>
      <c r="F27" s="47"/>
      <c r="G27" s="47"/>
      <c r="H27" s="47"/>
      <c r="I27" s="47"/>
    </row>
    <row r="28" spans="1:9" ht="23.4" x14ac:dyDescent="0.45">
      <c r="A28" s="46"/>
      <c r="B28" s="226"/>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8SI9gKpkiIQAkHa0XYUheyCQdgrnUZih/f+dnM8whcTdpzI/Gx701QYfPirh+rEOCns4k0SRHUNtTWImkGTk7w==" saltValue="scJH+feTy5mxRzXdRjWu9Q=="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49" t="s">
        <v>89</v>
      </c>
      <c r="C1" s="198"/>
      <c r="D1" s="4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49" t="s">
        <v>40</v>
      </c>
      <c r="C4" s="12"/>
      <c r="D4" s="59" t="s">
        <v>57</v>
      </c>
      <c r="E4" s="12"/>
      <c r="F4" s="58" t="s">
        <v>24</v>
      </c>
    </row>
    <row r="5" spans="1:8" x14ac:dyDescent="0.25">
      <c r="A5" s="58"/>
      <c r="B5" s="4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49" t="s">
        <v>44</v>
      </c>
      <c r="D13" s="30"/>
      <c r="E13" s="72" t="str">
        <f>IF(ISBLANK(D13),"",VLOOKUP(D13,šifrant!A:B,2,FALSE))</f>
        <v/>
      </c>
    </row>
    <row r="14" spans="1:8" ht="14.4" thickBot="1" x14ac:dyDescent="0.3">
      <c r="B14" s="67"/>
      <c r="C14" s="4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4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49" t="s">
        <v>47</v>
      </c>
      <c r="B17" s="12"/>
      <c r="C17" s="4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4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4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18" t="s">
        <v>153</v>
      </c>
    </row>
    <row r="39" spans="1:9" ht="28.2" customHeight="1" thickBot="1" x14ac:dyDescent="0.3">
      <c r="A39" s="304" t="s">
        <v>126</v>
      </c>
      <c r="B39" s="318"/>
      <c r="C39" s="306"/>
      <c r="D39" s="216"/>
      <c r="E39" s="216"/>
      <c r="F39" s="296" t="s">
        <v>163</v>
      </c>
      <c r="G39" s="296"/>
      <c r="H39" s="223"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68lsD/VB/yzWWjuYemDDZHpRJ8MIEokOLT2BWM0a30TOflEQPIH019wbFmTyyo5/jIfybMzG5V5Q1tcxvpyijA==" saltValue="terkrzgkoIP+/fE9XO9HvQ==" spinCount="100000" sheet="1" selectLockedCells="1"/>
  <mergeCells count="44">
    <mergeCell ref="F39:G39"/>
    <mergeCell ref="A23:C23"/>
    <mergeCell ref="F27:G27"/>
    <mergeCell ref="F25:G25"/>
    <mergeCell ref="F26:G26"/>
    <mergeCell ref="A26:C26"/>
    <mergeCell ref="A39:A40"/>
    <mergeCell ref="C38:C40"/>
    <mergeCell ref="F38:G38"/>
    <mergeCell ref="D40:H43"/>
    <mergeCell ref="B39:B40"/>
    <mergeCell ref="H36:H37"/>
    <mergeCell ref="H34:H35"/>
    <mergeCell ref="F34:G35"/>
    <mergeCell ref="F36:G37"/>
    <mergeCell ref="A34:C35"/>
    <mergeCell ref="G17:H17"/>
    <mergeCell ref="G18:H18"/>
    <mergeCell ref="A32:C33"/>
    <mergeCell ref="D32:D33"/>
    <mergeCell ref="F33:H33"/>
    <mergeCell ref="B21:C22"/>
    <mergeCell ref="B24:C24"/>
    <mergeCell ref="B27:C27"/>
    <mergeCell ref="F22:G22"/>
    <mergeCell ref="A29:D29"/>
    <mergeCell ref="A30:C31"/>
    <mergeCell ref="D30:D31"/>
    <mergeCell ref="D34:D35"/>
    <mergeCell ref="A36:C36"/>
    <mergeCell ref="G14:H14"/>
    <mergeCell ref="E1:G1"/>
    <mergeCell ref="D9:E9"/>
    <mergeCell ref="B8:C8"/>
    <mergeCell ref="D10:E10"/>
    <mergeCell ref="D11:E11"/>
    <mergeCell ref="F11:G11"/>
    <mergeCell ref="F9:G9"/>
    <mergeCell ref="F10:G10"/>
    <mergeCell ref="F12:G12"/>
    <mergeCell ref="F7:G7"/>
    <mergeCell ref="F8:G8"/>
    <mergeCell ref="G15:H15"/>
    <mergeCell ref="G16:H16"/>
  </mergeCells>
  <phoneticPr fontId="2" type="noConversion"/>
  <dataValidations disablePrompts="1" count="3">
    <dataValidation type="list" allowBlank="1" showInputMessage="1" showErrorMessage="1" sqref="C11" xr:uid="{6C1D282E-659C-4FA7-8994-E64EC5A43C66}">
      <formula1>"A,B"</formula1>
    </dataValidation>
    <dataValidation type="list" allowBlank="1" showInputMessage="1" showErrorMessage="1" sqref="H10" xr:uid="{55104B6C-3946-447F-89C5-A6E7B81685AE}">
      <formula1>"30,50"</formula1>
    </dataValidation>
    <dataValidation type="list" showInputMessage="1" showErrorMessage="1" sqref="H7:H8" xr:uid="{0384B69C-1C3F-41B3-B24D-83B826EA3749}">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28FE3C1D-B311-4D91-BF63-41B80AEDB6D7}">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rGXLp/KttRL7O85PNMiFzNsRps+UwoXg64d7uzpL5Ef8YNUFof8v13LHtLKUig6yKs4Bd0SQdzL5g4Y1rpVBrg==" saltValue="Btqnhx/5Xv53ZgE/umb+Hg==" spinCount="100000" sheet="1" selectLockedCells="1"/>
  <mergeCells count="44">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B24:C24"/>
    <mergeCell ref="F25:G25"/>
    <mergeCell ref="A26:C26"/>
    <mergeCell ref="F26:G26"/>
    <mergeCell ref="B27:C27"/>
    <mergeCell ref="F27:G27"/>
    <mergeCell ref="G18:H18"/>
    <mergeCell ref="G17:H17"/>
    <mergeCell ref="B21:C22"/>
    <mergeCell ref="F22:G22"/>
    <mergeCell ref="A23:C23"/>
    <mergeCell ref="A29:D29"/>
    <mergeCell ref="A30:C31"/>
    <mergeCell ref="D30:D31"/>
    <mergeCell ref="A32:C33"/>
    <mergeCell ref="D32:D33"/>
    <mergeCell ref="A39:A40"/>
    <mergeCell ref="B39:B40"/>
    <mergeCell ref="F39:G39"/>
    <mergeCell ref="D40:H43"/>
    <mergeCell ref="F33:H33"/>
    <mergeCell ref="F36:G37"/>
    <mergeCell ref="H36:H37"/>
    <mergeCell ref="C38:C40"/>
    <mergeCell ref="F38:G38"/>
    <mergeCell ref="A34:C35"/>
    <mergeCell ref="D34:D35"/>
    <mergeCell ref="F34:G35"/>
    <mergeCell ref="H34:H35"/>
    <mergeCell ref="A36:C36"/>
  </mergeCells>
  <phoneticPr fontId="2" type="noConversion"/>
  <dataValidations count="3">
    <dataValidation type="list" allowBlank="1" showInputMessage="1" showErrorMessage="1" sqref="H10" xr:uid="{C9DF7948-836F-4596-B8A8-45C23926AA64}">
      <formula1>"30,50"</formula1>
    </dataValidation>
    <dataValidation type="list" allowBlank="1" showInputMessage="1" showErrorMessage="1" sqref="C11" xr:uid="{60AE1C61-A438-4262-8E60-292727A83FA5}">
      <formula1>"A,B"</formula1>
    </dataValidation>
    <dataValidation type="list" showInputMessage="1" showErrorMessage="1" sqref="H7:H8" xr:uid="{1B0EB2BE-22CD-4DDE-986A-6AAB2312FF21}">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E0D4D5D-C682-4F7E-B4AA-9F5B4CE69BC2}">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bq9z6sZVp2pY+zNUzKlrlU9kTxaCkR4PjClAMffykSuuFUhEbeh6YUFI1CM/qSBU+GCnClDAMzMEGzJdwl489w==" saltValue="2eTM8/WtCeyqkDiIQh6Nyg=="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323467A6-4803-472A-B7AA-6EB0A6BA0878}">
      <formula1>"30,50"</formula1>
    </dataValidation>
    <dataValidation type="list" allowBlank="1" showInputMessage="1" showErrorMessage="1" sqref="C11" xr:uid="{F8C57205-3361-471A-8312-88AD479CEE3C}">
      <formula1>"A,B"</formula1>
    </dataValidation>
    <dataValidation type="list" showInputMessage="1" showErrorMessage="1" sqref="H7:H8" xr:uid="{B6E027A4-FC16-4BFD-83B4-916A5983EE46}">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F48F1E7-F304-4FB5-BF26-E365BFE7B0E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9b8V0KDFqUlGcv1YierPpg8ZsCqThDN/RKgwc5z+/fRnrWwD+meTjoMftT0X2UxbdxneNhbgd8P6I+jbVmeKjg==" saltValue="79WSAikQjN8qTRLk0ilQMw=="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4900556F-6D73-4262-AF8E-938491D880B0}">
      <formula1>"30,50"</formula1>
    </dataValidation>
    <dataValidation type="list" allowBlank="1" showInputMessage="1" showErrorMessage="1" sqref="C11" xr:uid="{F3EDE0CD-204C-4854-A77E-3CCD1AD6921F}">
      <formula1>"A,B"</formula1>
    </dataValidation>
    <dataValidation type="list" showInputMessage="1" showErrorMessage="1" sqref="H7:H8" xr:uid="{6641D33F-99B9-42D2-A190-EA4124F2BCA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5AAC45E-BC03-437A-8750-3B57254E993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9q1zeq+u8sQS4amIEylCbvGws3xZlE68pASIfuhyDxTcMMkE50hcyt6hKo5Wx2Ce87HGhfaXZEXMHKABBYO+9w==" saltValue="vSI+F65nY0QUnymStThJKg=="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7A7A9494-532F-4DE2-98D0-7D64D7DDEB11}">
      <formula1>"30,50"</formula1>
    </dataValidation>
    <dataValidation type="list" allowBlank="1" showInputMessage="1" showErrorMessage="1" sqref="C11" xr:uid="{301BE00C-8F64-4481-A7C7-36C994BFCEA9}">
      <formula1>"A,B"</formula1>
    </dataValidation>
    <dataValidation type="list" showInputMessage="1" showErrorMessage="1" sqref="H7:H8" xr:uid="{DFC6218C-E626-40BB-947F-4682ABD5CFC8}">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69963D6-03F7-43A4-8A47-97D356F9ECB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3"/>
  <sheetViews>
    <sheetView showGridLines="0" zoomScale="80" zoomScaleNormal="80" workbookViewId="0">
      <selection activeCell="C1" sqref="C1"/>
    </sheetView>
  </sheetViews>
  <sheetFormatPr defaultColWidth="9.109375" defaultRowHeight="13.8" x14ac:dyDescent="0.25"/>
  <cols>
    <col min="1" max="1" width="12.109375" style="50" customWidth="1"/>
    <col min="2" max="2" width="19.109375" style="50" customWidth="1"/>
    <col min="3" max="3" width="27.5546875" style="63" customWidth="1"/>
    <col min="4" max="4" width="24.88671875" style="63" customWidth="1"/>
    <col min="5" max="5" width="8.6640625" style="63" customWidth="1"/>
    <col min="6" max="6" width="28.5546875" style="63" customWidth="1"/>
    <col min="7" max="7" width="14.109375" style="50" customWidth="1"/>
    <col min="8" max="8" width="28.44140625" style="50" customWidth="1"/>
    <col min="9" max="16384" width="9.109375" style="50"/>
  </cols>
  <sheetData>
    <row r="1" spans="1:8" ht="14.4" thickBot="1" x14ac:dyDescent="0.3">
      <c r="A1" s="48"/>
      <c r="B1" s="239" t="s">
        <v>89</v>
      </c>
      <c r="C1" s="198"/>
      <c r="D1" s="239" t="s">
        <v>39</v>
      </c>
      <c r="E1" s="258"/>
      <c r="F1" s="259"/>
      <c r="G1" s="260"/>
    </row>
    <row r="2" spans="1:8" s="56" customFormat="1" x14ac:dyDescent="0.25">
      <c r="A2" s="51"/>
      <c r="B2" s="52"/>
      <c r="C2" s="53"/>
      <c r="D2" s="52"/>
      <c r="E2" s="54"/>
      <c r="F2" s="55"/>
      <c r="G2" s="55"/>
    </row>
    <row r="3" spans="1:8" x14ac:dyDescent="0.25">
      <c r="A3" s="56" t="s">
        <v>142</v>
      </c>
      <c r="B3" s="56"/>
      <c r="C3" s="57"/>
      <c r="D3" s="57"/>
      <c r="E3" s="57"/>
      <c r="F3" s="212" t="s">
        <v>141</v>
      </c>
      <c r="G3" s="213">
        <f>zahtevek!L6</f>
        <v>0</v>
      </c>
    </row>
    <row r="4" spans="1:8" x14ac:dyDescent="0.25">
      <c r="A4" s="58"/>
      <c r="B4" s="239" t="s">
        <v>40</v>
      </c>
      <c r="C4" s="12"/>
      <c r="D4" s="59" t="s">
        <v>57</v>
      </c>
      <c r="E4" s="12"/>
      <c r="F4" s="58" t="s">
        <v>24</v>
      </c>
    </row>
    <row r="5" spans="1:8" x14ac:dyDescent="0.25">
      <c r="A5" s="58"/>
      <c r="B5" s="239" t="s">
        <v>41</v>
      </c>
      <c r="C5" s="13"/>
      <c r="D5" s="60" t="s">
        <v>57</v>
      </c>
      <c r="E5" s="12"/>
      <c r="F5" s="58" t="s">
        <v>24</v>
      </c>
    </row>
    <row r="6" spans="1:8" s="56" customFormat="1" ht="14.4" thickBot="1" x14ac:dyDescent="0.3">
      <c r="A6" s="61"/>
      <c r="B6" s="52" t="s">
        <v>42</v>
      </c>
      <c r="C6" s="16"/>
      <c r="D6" s="52" t="s">
        <v>64</v>
      </c>
      <c r="E6" s="12"/>
      <c r="F6" s="52" t="s">
        <v>43</v>
      </c>
      <c r="G6" s="12"/>
    </row>
    <row r="7" spans="1:8" ht="14.4" thickBot="1" x14ac:dyDescent="0.3">
      <c r="A7" s="62"/>
      <c r="B7" s="62"/>
      <c r="F7" s="274" t="s">
        <v>135</v>
      </c>
      <c r="G7" s="275"/>
      <c r="H7" s="155"/>
    </row>
    <row r="8" spans="1:8" ht="14.4" thickBot="1" x14ac:dyDescent="0.3">
      <c r="B8" s="263" t="s">
        <v>3</v>
      </c>
      <c r="C8" s="264"/>
      <c r="D8" s="64"/>
      <c r="F8" s="274" t="s">
        <v>136</v>
      </c>
      <c r="G8" s="275"/>
      <c r="H8" s="155"/>
    </row>
    <row r="9" spans="1:8" s="65" customFormat="1" ht="31.5" customHeight="1" thickBot="1" x14ac:dyDescent="0.3">
      <c r="B9" s="66" t="s">
        <v>1</v>
      </c>
      <c r="C9" s="66" t="s">
        <v>2</v>
      </c>
      <c r="D9" s="261" t="s">
        <v>0</v>
      </c>
      <c r="E9" s="262"/>
      <c r="F9" s="271" t="s">
        <v>137</v>
      </c>
      <c r="G9" s="272"/>
      <c r="H9" s="99">
        <v>0.06</v>
      </c>
    </row>
    <row r="10" spans="1:8" s="67" customFormat="1" ht="27" customHeight="1" thickBot="1" x14ac:dyDescent="0.3">
      <c r="B10" s="29"/>
      <c r="C10" s="29"/>
      <c r="D10" s="265"/>
      <c r="E10" s="266"/>
      <c r="F10" s="269" t="s">
        <v>138</v>
      </c>
      <c r="G10" s="273"/>
      <c r="H10" s="189"/>
    </row>
    <row r="11" spans="1:8" ht="14.4" thickBot="1" x14ac:dyDescent="0.3">
      <c r="B11" s="68" t="s">
        <v>68</v>
      </c>
      <c r="C11" s="214"/>
      <c r="D11" s="267" t="str">
        <f>IF(ISBLANK(C11),"",VLOOKUP(C11,šifrant!A:B,2,FALSE))</f>
        <v/>
      </c>
      <c r="E11" s="268"/>
      <c r="F11" s="269" t="s">
        <v>139</v>
      </c>
      <c r="G11" s="270"/>
      <c r="H11" s="191">
        <f>ROUND(H25*(H10/100)*0.0885,2)</f>
        <v>0</v>
      </c>
    </row>
    <row r="12" spans="1:8" ht="14.4" thickBot="1" x14ac:dyDescent="0.3">
      <c r="B12" s="69"/>
      <c r="C12" s="70"/>
      <c r="D12" s="71"/>
      <c r="E12" s="57"/>
      <c r="F12" s="271" t="s">
        <v>140</v>
      </c>
      <c r="G12" s="272"/>
      <c r="H12" s="190">
        <f>ROUND(H25*0.0885,2)</f>
        <v>0</v>
      </c>
    </row>
    <row r="13" spans="1:8" ht="15.75" customHeight="1" thickBot="1" x14ac:dyDescent="0.3">
      <c r="B13" s="67"/>
      <c r="C13" s="239" t="s">
        <v>44</v>
      </c>
      <c r="D13" s="30"/>
      <c r="E13" s="72" t="str">
        <f>IF(ISBLANK(D13),"",VLOOKUP(D13,šifrant!A:B,2,FALSE))</f>
        <v/>
      </c>
    </row>
    <row r="14" spans="1:8" ht="14.4" thickBot="1" x14ac:dyDescent="0.3">
      <c r="B14" s="67"/>
      <c r="C14" s="239" t="s">
        <v>45</v>
      </c>
      <c r="D14" s="23" t="str">
        <f>IF(OR(ISBLANK(C11),ISBLANK(D13)),"0",IF(C11="A",VLOOKUP(D13,šifrant!A:C,3,FALSE),VLOOKUP(D13,šifrant!A:D,4,FALSE)))</f>
        <v>0</v>
      </c>
      <c r="E14" s="73"/>
      <c r="F14" s="208" t="s">
        <v>130</v>
      </c>
      <c r="G14" s="256">
        <f>IF(UPPER(H8)="DA",0,IF(ISBLANK(H10),H12,H12-H11))</f>
        <v>0</v>
      </c>
      <c r="H14" s="257"/>
    </row>
    <row r="15" spans="1:8" ht="14.4" thickBot="1" x14ac:dyDescent="0.3">
      <c r="B15" s="67"/>
      <c r="C15" s="239" t="s">
        <v>46</v>
      </c>
      <c r="D15" s="5"/>
      <c r="E15" s="73"/>
      <c r="F15" s="211" t="s">
        <v>131</v>
      </c>
      <c r="G15" s="256">
        <f>IF(UPPER(H8)="DA",0,ROUND(H25*0.0656,2))</f>
        <v>0</v>
      </c>
      <c r="H15" s="276"/>
    </row>
    <row r="16" spans="1:8" ht="14.4" thickBot="1" x14ac:dyDescent="0.3">
      <c r="B16" s="67"/>
      <c r="C16" s="67"/>
      <c r="D16" s="74"/>
      <c r="E16" s="73"/>
      <c r="F16" s="52" t="s">
        <v>132</v>
      </c>
      <c r="G16" s="256">
        <f>IF(UPPER(H8)="DA",0,ROUND((H25*H9)/100,2))</f>
        <v>0</v>
      </c>
      <c r="H16" s="276"/>
    </row>
    <row r="17" spans="1:9" ht="14.4" thickBot="1" x14ac:dyDescent="0.3">
      <c r="A17" s="239" t="s">
        <v>47</v>
      </c>
      <c r="B17" s="12"/>
      <c r="C17" s="239" t="s">
        <v>48</v>
      </c>
      <c r="D17" s="17"/>
      <c r="E17" s="73"/>
      <c r="F17" s="52" t="s">
        <v>133</v>
      </c>
      <c r="G17" s="256">
        <f>IF(UPPER(H8)="DA",0,ROUND(H25*0.001,2))</f>
        <v>0</v>
      </c>
      <c r="H17" s="276"/>
    </row>
    <row r="18" spans="1:9" ht="14.4" thickBot="1" x14ac:dyDescent="0.3">
      <c r="B18" s="202"/>
      <c r="C18" s="203" t="s">
        <v>49</v>
      </c>
      <c r="D18" s="204"/>
      <c r="E18" s="73"/>
      <c r="F18" s="52" t="s">
        <v>134</v>
      </c>
      <c r="G18" s="256">
        <f>IF(UPPER(H8)="DA",0,ROUND(H25*0.0053,2))</f>
        <v>0</v>
      </c>
      <c r="H18" s="276"/>
    </row>
    <row r="19" spans="1:9" ht="14.4" thickBot="1" x14ac:dyDescent="0.3">
      <c r="B19" s="205"/>
      <c r="C19" s="203" t="s">
        <v>50</v>
      </c>
      <c r="D19" s="206"/>
      <c r="E19" s="50"/>
    </row>
    <row r="20" spans="1:9" ht="14.4" thickBot="1" x14ac:dyDescent="0.3">
      <c r="B20" s="67"/>
      <c r="C20" s="67"/>
      <c r="D20" s="75"/>
      <c r="E20" s="57"/>
      <c r="F20" s="58"/>
      <c r="G20" s="239" t="s">
        <v>51</v>
      </c>
      <c r="H20" s="20">
        <f>IF(D19=0,0,ROUND(D18/D19,2))</f>
        <v>0</v>
      </c>
    </row>
    <row r="21" spans="1:9" ht="14.4" thickBot="1" x14ac:dyDescent="0.3">
      <c r="B21" s="283" t="s">
        <v>144</v>
      </c>
      <c r="C21" s="284"/>
      <c r="D21" s="193"/>
      <c r="E21" s="200"/>
      <c r="F21" s="202"/>
      <c r="G21" s="203" t="s">
        <v>119</v>
      </c>
      <c r="H21" s="207">
        <f>ROUND(H20*D15*D14/100,2)</f>
        <v>0</v>
      </c>
    </row>
    <row r="22" spans="1:9" ht="14.4" thickBot="1" x14ac:dyDescent="0.3">
      <c r="B22" s="284"/>
      <c r="C22" s="284"/>
      <c r="F22" s="289" t="s">
        <v>160</v>
      </c>
      <c r="G22" s="286"/>
      <c r="H22" s="201">
        <f>ROUND(+MIN(H21*D10,D21*D10,D27*D10),2)</f>
        <v>0</v>
      </c>
    </row>
    <row r="23" spans="1:9" ht="14.4" thickBot="1" x14ac:dyDescent="0.3">
      <c r="A23" s="285" t="s">
        <v>157</v>
      </c>
      <c r="B23" s="297"/>
      <c r="C23" s="298"/>
      <c r="D23" s="215">
        <f>ROUND(D24*D10,2)</f>
        <v>0</v>
      </c>
      <c r="E23" s="196"/>
    </row>
    <row r="24" spans="1:9" ht="14.4" thickBot="1" x14ac:dyDescent="0.3">
      <c r="B24" s="285" t="s">
        <v>151</v>
      </c>
      <c r="C24" s="286"/>
      <c r="D24" s="217">
        <f>IF(G3=0,0,ROUND((šifrant!A23/G3),6))</f>
        <v>0</v>
      </c>
      <c r="E24" s="196"/>
    </row>
    <row r="25" spans="1:9" ht="14.4" thickBot="1" x14ac:dyDescent="0.3">
      <c r="B25" s="194"/>
      <c r="C25" s="195"/>
      <c r="D25" s="219"/>
      <c r="E25" s="220"/>
      <c r="F25" s="300" t="s">
        <v>120</v>
      </c>
      <c r="G25" s="286"/>
      <c r="H25" s="197">
        <f>IF(H22=0,0,MAX(H22,D23))</f>
        <v>0</v>
      </c>
    </row>
    <row r="26" spans="1:9" ht="17.399999999999999" customHeight="1" thickBot="1" x14ac:dyDescent="0.3">
      <c r="A26" s="287" t="s">
        <v>158</v>
      </c>
      <c r="B26" s="303"/>
      <c r="C26" s="303"/>
      <c r="D26" s="234">
        <f>ROUND(D27*D10,2)</f>
        <v>0</v>
      </c>
      <c r="F26" s="301"/>
      <c r="G26" s="302"/>
      <c r="H26" s="224"/>
      <c r="I26" s="210"/>
    </row>
    <row r="27" spans="1:9" ht="17.399999999999999" customHeight="1" thickBot="1" x14ac:dyDescent="0.3">
      <c r="B27" s="287" t="s">
        <v>159</v>
      </c>
      <c r="C27" s="288"/>
      <c r="D27" s="221">
        <f>IF(G3=0,0,ROUND((šifrant!A26/G3),6))</f>
        <v>0</v>
      </c>
      <c r="F27" s="299" t="s">
        <v>52</v>
      </c>
      <c r="G27" s="286"/>
      <c r="H27" s="20">
        <f>G14+G15+G16+G17+G18</f>
        <v>0</v>
      </c>
    </row>
    <row r="28" spans="1:9" ht="18" customHeight="1" thickBot="1" x14ac:dyDescent="0.3">
      <c r="F28" s="67"/>
      <c r="G28" s="76" t="s">
        <v>54</v>
      </c>
      <c r="H28" s="21">
        <f>ROUND(H25+H27,2)</f>
        <v>0</v>
      </c>
    </row>
    <row r="29" spans="1:9" ht="18.600000000000001" customHeight="1" thickBot="1" x14ac:dyDescent="0.3">
      <c r="A29" s="290" t="s">
        <v>121</v>
      </c>
      <c r="B29" s="291"/>
      <c r="C29" s="291"/>
      <c r="D29" s="291"/>
      <c r="E29" s="58"/>
      <c r="G29" s="239" t="s">
        <v>91</v>
      </c>
      <c r="H29" s="15"/>
    </row>
    <row r="30" spans="1:9" ht="14.4" thickBot="1" x14ac:dyDescent="0.3">
      <c r="A30" s="292" t="s">
        <v>122</v>
      </c>
      <c r="B30" s="293"/>
      <c r="C30" s="293"/>
      <c r="D30" s="294">
        <f>H21</f>
        <v>0</v>
      </c>
      <c r="F30" s="77"/>
      <c r="G30" s="76" t="s">
        <v>53</v>
      </c>
      <c r="H30" s="22">
        <f>H28+H29</f>
        <v>0</v>
      </c>
    </row>
    <row r="31" spans="1:9" ht="12" customHeight="1" x14ac:dyDescent="0.25">
      <c r="A31" s="293"/>
      <c r="B31" s="293"/>
      <c r="C31" s="293"/>
      <c r="D31" s="295"/>
      <c r="F31" s="77"/>
      <c r="G31" s="76"/>
      <c r="H31" s="199"/>
    </row>
    <row r="32" spans="1:9" ht="13.95" customHeight="1" x14ac:dyDescent="0.25">
      <c r="A32" s="277" t="s">
        <v>125</v>
      </c>
      <c r="B32" s="277"/>
      <c r="C32" s="277"/>
      <c r="D32" s="278">
        <f>ROUND(D21,2)</f>
        <v>0</v>
      </c>
      <c r="E32" s="50"/>
    </row>
    <row r="33" spans="1:9" ht="12.6" customHeight="1" x14ac:dyDescent="0.25">
      <c r="A33" s="277"/>
      <c r="B33" s="277"/>
      <c r="C33" s="277"/>
      <c r="D33" s="279"/>
      <c r="E33" s="50"/>
      <c r="F33" s="280" t="s">
        <v>129</v>
      </c>
      <c r="G33" s="281"/>
      <c r="H33" s="282"/>
    </row>
    <row r="34" spans="1:9" ht="15" customHeight="1" x14ac:dyDescent="0.25">
      <c r="A34" s="323" t="s">
        <v>161</v>
      </c>
      <c r="B34" s="308"/>
      <c r="C34" s="308"/>
      <c r="D34" s="252">
        <f xml:space="preserve"> IF(D10=0,0,ROUND(D23/D10,2))</f>
        <v>0</v>
      </c>
      <c r="E34" s="50"/>
      <c r="F34" s="321" t="s">
        <v>124</v>
      </c>
      <c r="G34" s="320"/>
      <c r="H34" s="321" t="s">
        <v>128</v>
      </c>
    </row>
    <row r="35" spans="1:9" ht="13.95" customHeight="1" x14ac:dyDescent="0.25">
      <c r="A35" s="308"/>
      <c r="B35" s="308"/>
      <c r="C35" s="308"/>
      <c r="D35" s="253"/>
      <c r="F35" s="322"/>
      <c r="G35" s="322"/>
      <c r="H35" s="320"/>
    </row>
    <row r="36" spans="1:9" ht="36" customHeight="1" x14ac:dyDescent="0.25">
      <c r="A36" s="254" t="s">
        <v>162</v>
      </c>
      <c r="B36" s="255"/>
      <c r="C36" s="255"/>
      <c r="D36" s="235">
        <f xml:space="preserve"> ROUND(D27,2)</f>
        <v>0</v>
      </c>
      <c r="E36" s="209"/>
      <c r="F36" s="277" t="s">
        <v>123</v>
      </c>
      <c r="G36" s="320"/>
      <c r="H36" s="277" t="s">
        <v>127</v>
      </c>
    </row>
    <row r="37" spans="1:9" ht="7.95" customHeight="1" x14ac:dyDescent="0.25">
      <c r="A37" s="237"/>
      <c r="D37" s="225"/>
      <c r="E37" s="209"/>
      <c r="F37" s="320"/>
      <c r="G37" s="320"/>
      <c r="H37" s="320"/>
      <c r="I37" s="210"/>
    </row>
    <row r="38" spans="1:9" ht="28.2" customHeight="1" thickBot="1" x14ac:dyDescent="0.3">
      <c r="A38" s="236"/>
      <c r="B38" s="222"/>
      <c r="C38" s="306" t="s">
        <v>143</v>
      </c>
      <c r="D38" s="216"/>
      <c r="E38" s="216"/>
      <c r="F38" s="308" t="s">
        <v>152</v>
      </c>
      <c r="G38" s="308"/>
      <c r="H38" s="240" t="s">
        <v>153</v>
      </c>
    </row>
    <row r="39" spans="1:9" ht="28.2" customHeight="1" thickBot="1" x14ac:dyDescent="0.3">
      <c r="A39" s="304" t="s">
        <v>126</v>
      </c>
      <c r="B39" s="318"/>
      <c r="C39" s="306"/>
      <c r="D39" s="216"/>
      <c r="E39" s="216"/>
      <c r="F39" s="296" t="s">
        <v>163</v>
      </c>
      <c r="G39" s="296"/>
      <c r="H39" s="238" t="s">
        <v>153</v>
      </c>
    </row>
    <row r="40" spans="1:9" ht="71.400000000000006" customHeight="1" thickBot="1" x14ac:dyDescent="0.3">
      <c r="A40" s="305"/>
      <c r="B40" s="319"/>
      <c r="C40" s="307"/>
      <c r="D40" s="309" t="s">
        <v>164</v>
      </c>
      <c r="E40" s="310"/>
      <c r="F40" s="310"/>
      <c r="G40" s="310"/>
      <c r="H40" s="311"/>
    </row>
    <row r="41" spans="1:9" x14ac:dyDescent="0.25">
      <c r="B41" s="63"/>
      <c r="D41" s="312"/>
      <c r="E41" s="313"/>
      <c r="F41" s="313"/>
      <c r="G41" s="313"/>
      <c r="H41" s="314"/>
    </row>
    <row r="42" spans="1:9" x14ac:dyDescent="0.25">
      <c r="A42" s="78" t="s">
        <v>62</v>
      </c>
      <c r="B42" s="14"/>
      <c r="D42" s="312"/>
      <c r="E42" s="313"/>
      <c r="F42" s="313"/>
      <c r="G42" s="313"/>
      <c r="H42" s="314"/>
    </row>
    <row r="43" spans="1:9" ht="90.75" customHeight="1" thickBot="1" x14ac:dyDescent="0.3">
      <c r="D43" s="315"/>
      <c r="E43" s="316"/>
      <c r="F43" s="316"/>
      <c r="G43" s="316"/>
      <c r="H43" s="317"/>
    </row>
  </sheetData>
  <sheetProtection algorithmName="SHA-512" hashValue="3VLHXWkQTTja7n9drg7Xv1lDYI+UO6I6CCdSV7U5hyOfHlmX1V5AKfed/BJrPo0ih8MA7UA6R668XWOwmJZtmw==" saltValue="lhj7Y6GVljL+BjsOS5BHvw==" spinCount="100000" sheet="1" selectLockedCells="1"/>
  <mergeCells count="44">
    <mergeCell ref="A29:D29"/>
    <mergeCell ref="A30:C31"/>
    <mergeCell ref="D30:D31"/>
    <mergeCell ref="E1:G1"/>
    <mergeCell ref="B8:C8"/>
    <mergeCell ref="D9:E9"/>
    <mergeCell ref="D10:E10"/>
    <mergeCell ref="G16:H16"/>
    <mergeCell ref="D11:E11"/>
    <mergeCell ref="F9:G9"/>
    <mergeCell ref="F10:G10"/>
    <mergeCell ref="F11:G11"/>
    <mergeCell ref="F12:G12"/>
    <mergeCell ref="F7:G7"/>
    <mergeCell ref="F8:G8"/>
    <mergeCell ref="G14:H14"/>
    <mergeCell ref="G17:H17"/>
    <mergeCell ref="F25:G25"/>
    <mergeCell ref="A26:C26"/>
    <mergeCell ref="F26:G26"/>
    <mergeCell ref="G15:H15"/>
    <mergeCell ref="B27:C27"/>
    <mergeCell ref="F27:G27"/>
    <mergeCell ref="G18:H18"/>
    <mergeCell ref="B21:C22"/>
    <mergeCell ref="F22:G22"/>
    <mergeCell ref="A23:C23"/>
    <mergeCell ref="B24:C24"/>
    <mergeCell ref="A32:C33"/>
    <mergeCell ref="D32:D33"/>
    <mergeCell ref="F33:H33"/>
    <mergeCell ref="A34:C35"/>
    <mergeCell ref="D34:D35"/>
    <mergeCell ref="F34:G35"/>
    <mergeCell ref="H34:H35"/>
    <mergeCell ref="A36:C36"/>
    <mergeCell ref="F36:G37"/>
    <mergeCell ref="H36:H37"/>
    <mergeCell ref="C38:C40"/>
    <mergeCell ref="F38:G38"/>
    <mergeCell ref="A39:A40"/>
    <mergeCell ref="B39:B40"/>
    <mergeCell ref="F39:G39"/>
    <mergeCell ref="D40:H43"/>
  </mergeCells>
  <phoneticPr fontId="2" type="noConversion"/>
  <dataValidations count="3">
    <dataValidation type="list" allowBlank="1" showInputMessage="1" showErrorMessage="1" sqref="H10" xr:uid="{D283EF07-0367-4A21-8EDC-FA98EC9282F3}">
      <formula1>"30,50"</formula1>
    </dataValidation>
    <dataValidation type="list" allowBlank="1" showInputMessage="1" showErrorMessage="1" sqref="C11" xr:uid="{896027D2-2D05-43DD-AE70-5BB2FC2CA1B4}">
      <formula1>"A,B"</formula1>
    </dataValidation>
    <dataValidation type="list" showInputMessage="1" showErrorMessage="1" sqref="H7:H8" xr:uid="{989D8C52-952B-4E5C-9EA0-1FB45435C94F}">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80B5550-A768-4862-A28A-CE5E1D897FF2}">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Tatjana</cp:lastModifiedBy>
  <cp:lastPrinted>2024-02-02T07:44:46Z</cp:lastPrinted>
  <dcterms:created xsi:type="dcterms:W3CDTF">2004-10-25T09:54:36Z</dcterms:created>
  <dcterms:modified xsi:type="dcterms:W3CDTF">2024-04-04T15:11:38Z</dcterms:modified>
</cp:coreProperties>
</file>