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updateLinks="never" codeName="Ta_delovni_zvezek" defaultThemeVersion="124226"/>
  <mc:AlternateContent xmlns:mc="http://schemas.openxmlformats.org/markup-compatibility/2006">
    <mc:Choice Requires="x15">
      <x15ac:absPath xmlns:x15ac="http://schemas.microsoft.com/office/spreadsheetml/2010/11/ac" url="http://dokumenti.zzzs.si/osebno/z0100fl/Documents/Moji dokumenti/TABELE_služba/NADOMEST/"/>
    </mc:Choice>
  </mc:AlternateContent>
  <xr:revisionPtr revIDLastSave="12" documentId="8_{A8EDFE2F-08A9-4F46-9B37-52CE1B44FBF2}" xr6:coauthVersionLast="47" xr6:coauthVersionMax="47" xr10:uidLastSave="{1D0F2761-C22B-465B-B6C1-7895CAD9256A}"/>
  <bookViews>
    <workbookView xWindow="-108" yWindow="-108" windowWidth="23256" windowHeight="12576" tabRatio="725" xr2:uid="{00000000-000D-0000-FFFF-FFFF00000000}"/>
  </bookViews>
  <sheets>
    <sheet name="Navodila" sheetId="30" r:id="rId1"/>
    <sheet name="šifrant" sheetId="41" r:id="rId2"/>
    <sheet name="skriti šifrant" sheetId="42" state="hidden" r:id="rId3"/>
    <sheet name="1. obr." sheetId="16" r:id="rId4"/>
    <sheet name="2. obr." sheetId="32" r:id="rId5"/>
    <sheet name="3.obr." sheetId="33" r:id="rId6"/>
    <sheet name="4.obr." sheetId="34" r:id="rId7"/>
    <sheet name="5.obr." sheetId="35" r:id="rId8"/>
    <sheet name="6.obr." sheetId="36" r:id="rId9"/>
    <sheet name="7.obr." sheetId="37" r:id="rId10"/>
    <sheet name="8.obr." sheetId="38" r:id="rId11"/>
    <sheet name="zahtevek" sheetId="17" r:id="rId12"/>
  </sheets>
  <definedNames>
    <definedName name="seznam">'1. obr.'!#REF!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38" l="1"/>
  <c r="H20" i="38"/>
  <c r="H21" i="38" s="1"/>
  <c r="D14" i="38"/>
  <c r="E13" i="38"/>
  <c r="D12" i="38"/>
  <c r="H3" i="38"/>
  <c r="D24" i="38" s="1"/>
  <c r="D29" i="37"/>
  <c r="H20" i="37"/>
  <c r="H21" i="37" s="1"/>
  <c r="D14" i="37"/>
  <c r="E13" i="37"/>
  <c r="D12" i="37"/>
  <c r="H3" i="37"/>
  <c r="D24" i="37" s="1"/>
  <c r="D29" i="36"/>
  <c r="H20" i="36"/>
  <c r="H21" i="36" s="1"/>
  <c r="D14" i="36"/>
  <c r="E13" i="36"/>
  <c r="D12" i="36"/>
  <c r="H3" i="36"/>
  <c r="D24" i="36" s="1"/>
  <c r="D29" i="35"/>
  <c r="H20" i="35"/>
  <c r="H21" i="35" s="1"/>
  <c r="D14" i="35"/>
  <c r="E13" i="35"/>
  <c r="D12" i="35"/>
  <c r="H3" i="35"/>
  <c r="D24" i="35" s="1"/>
  <c r="D29" i="34"/>
  <c r="H20" i="34"/>
  <c r="D14" i="34"/>
  <c r="H21" i="34" s="1"/>
  <c r="E13" i="34"/>
  <c r="D12" i="34"/>
  <c r="H3" i="34"/>
  <c r="D24" i="34" s="1"/>
  <c r="D29" i="33"/>
  <c r="H20" i="33"/>
  <c r="H21" i="33" s="1"/>
  <c r="D14" i="33"/>
  <c r="E13" i="33"/>
  <c r="D12" i="33"/>
  <c r="H3" i="33"/>
  <c r="D24" i="33" s="1"/>
  <c r="D29" i="32"/>
  <c r="D24" i="32"/>
  <c r="D23" i="32" s="1"/>
  <c r="H20" i="32"/>
  <c r="H21" i="32" s="1"/>
  <c r="D14" i="32"/>
  <c r="E13" i="32"/>
  <c r="D12" i="32"/>
  <c r="H3" i="32"/>
  <c r="D24" i="16"/>
  <c r="D27" i="38" l="1"/>
  <c r="H22" i="38"/>
  <c r="H23" i="38" s="1"/>
  <c r="D31" i="38"/>
  <c r="D23" i="38"/>
  <c r="D27" i="37"/>
  <c r="H22" i="37"/>
  <c r="H23" i="37" s="1"/>
  <c r="D31" i="37"/>
  <c r="D23" i="37"/>
  <c r="D31" i="36"/>
  <c r="D23" i="36"/>
  <c r="D27" i="36"/>
  <c r="H22" i="36"/>
  <c r="H23" i="36" s="1"/>
  <c r="H22" i="35"/>
  <c r="H23" i="35" s="1"/>
  <c r="D27" i="35"/>
  <c r="D31" i="35"/>
  <c r="D23" i="35"/>
  <c r="D27" i="34"/>
  <c r="H22" i="34"/>
  <c r="H23" i="34" s="1"/>
  <c r="D31" i="34"/>
  <c r="D23" i="34"/>
  <c r="D27" i="33"/>
  <c r="H22" i="33"/>
  <c r="H23" i="33" s="1"/>
  <c r="D31" i="33"/>
  <c r="D23" i="33"/>
  <c r="D27" i="32"/>
  <c r="H22" i="32"/>
  <c r="H23" i="32" s="1"/>
  <c r="D31" i="32"/>
  <c r="G18" i="38" l="1"/>
  <c r="G17" i="38"/>
  <c r="G16" i="38"/>
  <c r="G15" i="38"/>
  <c r="H12" i="38"/>
  <c r="G14" i="38" s="1"/>
  <c r="H24" i="38" s="1"/>
  <c r="H25" i="38" s="1"/>
  <c r="H27" i="38" s="1"/>
  <c r="H11" i="38"/>
  <c r="G18" i="37"/>
  <c r="G17" i="37"/>
  <c r="G16" i="37"/>
  <c r="G15" i="37"/>
  <c r="H11" i="37"/>
  <c r="H12" i="37"/>
  <c r="G14" i="37" s="1"/>
  <c r="G18" i="36"/>
  <c r="G17" i="36"/>
  <c r="G16" i="36"/>
  <c r="G15" i="36"/>
  <c r="H12" i="36"/>
  <c r="G14" i="36" s="1"/>
  <c r="H11" i="36"/>
  <c r="G18" i="35"/>
  <c r="G17" i="35"/>
  <c r="G16" i="35"/>
  <c r="G15" i="35"/>
  <c r="H11" i="35"/>
  <c r="H12" i="35"/>
  <c r="G14" i="35" s="1"/>
  <c r="H24" i="35" s="1"/>
  <c r="H25" i="35" s="1"/>
  <c r="H27" i="35" s="1"/>
  <c r="G18" i="34"/>
  <c r="G16" i="34"/>
  <c r="G15" i="34"/>
  <c r="G17" i="34"/>
  <c r="H12" i="34"/>
  <c r="G14" i="34" s="1"/>
  <c r="H11" i="34"/>
  <c r="G18" i="33"/>
  <c r="G17" i="33"/>
  <c r="G16" i="33"/>
  <c r="G15" i="33"/>
  <c r="H12" i="33"/>
  <c r="G14" i="33" s="1"/>
  <c r="H11" i="33"/>
  <c r="G16" i="32"/>
  <c r="G15" i="32"/>
  <c r="G17" i="32"/>
  <c r="H12" i="32"/>
  <c r="G14" i="32" s="1"/>
  <c r="H24" i="32" s="1"/>
  <c r="H25" i="32" s="1"/>
  <c r="H27" i="32" s="1"/>
  <c r="H11" i="32"/>
  <c r="G18" i="32"/>
  <c r="H24" i="37" l="1"/>
  <c r="H25" i="37" s="1"/>
  <c r="H27" i="37" s="1"/>
  <c r="H24" i="36"/>
  <c r="H25" i="36" s="1"/>
  <c r="H27" i="36" s="1"/>
  <c r="H24" i="34"/>
  <c r="H25" i="34" s="1"/>
  <c r="H27" i="34" s="1"/>
  <c r="H24" i="33"/>
  <c r="H25" i="33" s="1"/>
  <c r="H27" i="33" s="1"/>
  <c r="H23" i="17" l="1"/>
  <c r="H19" i="17"/>
  <c r="H17" i="17"/>
  <c r="H15" i="17"/>
  <c r="H13" i="17"/>
  <c r="N25" i="17"/>
  <c r="N23" i="17"/>
  <c r="N21" i="17"/>
  <c r="N19" i="17"/>
  <c r="N17" i="17"/>
  <c r="N15" i="17"/>
  <c r="N13" i="17"/>
  <c r="H25" i="17"/>
  <c r="H21" i="17"/>
  <c r="H3" i="16"/>
  <c r="D12" i="16"/>
  <c r="D23" i="16" l="1"/>
  <c r="D31" i="16"/>
  <c r="H11" i="17"/>
  <c r="L19" i="17" l="1"/>
  <c r="L23" i="17"/>
  <c r="L17" i="17"/>
  <c r="L21" i="17"/>
  <c r="H20" i="16"/>
  <c r="L13" i="17" l="1"/>
  <c r="L25" i="17"/>
  <c r="L15" i="17"/>
  <c r="O23" i="17"/>
  <c r="M23" i="17"/>
  <c r="O25" i="17"/>
  <c r="M25" i="17"/>
  <c r="O19" i="17"/>
  <c r="M19" i="17"/>
  <c r="O21" i="17"/>
  <c r="M21" i="17"/>
  <c r="O17" i="17"/>
  <c r="M17" i="17"/>
  <c r="O15" i="17"/>
  <c r="M15" i="17"/>
  <c r="O13" i="17"/>
  <c r="M13" i="17"/>
  <c r="D29" i="16"/>
  <c r="I25" i="17" l="1"/>
  <c r="I21" i="17"/>
  <c r="I17" i="17"/>
  <c r="I13" i="17"/>
  <c r="E13" i="16"/>
  <c r="I19" i="17" l="1"/>
  <c r="I23" i="17"/>
  <c r="I15" i="17"/>
  <c r="D14" i="16" l="1"/>
  <c r="C26" i="17" l="1"/>
  <c r="N11" i="17" l="1"/>
  <c r="K25" i="17"/>
  <c r="K23" i="17"/>
  <c r="K21" i="17"/>
  <c r="K19" i="17"/>
  <c r="K17" i="17"/>
  <c r="K15" i="17"/>
  <c r="K13" i="17"/>
  <c r="K11" i="17"/>
  <c r="J25" i="17"/>
  <c r="J23" i="17"/>
  <c r="J21" i="17"/>
  <c r="J19" i="17"/>
  <c r="J17" i="17"/>
  <c r="J15" i="17"/>
  <c r="J13" i="17"/>
  <c r="J11" i="17"/>
  <c r="G25" i="17" l="1"/>
  <c r="G23" i="17"/>
  <c r="G21" i="17"/>
  <c r="G19" i="17"/>
  <c r="G17" i="17"/>
  <c r="G15" i="17"/>
  <c r="G13" i="17"/>
  <c r="G11" i="17"/>
  <c r="F25" i="17"/>
  <c r="F23" i="17"/>
  <c r="F21" i="17"/>
  <c r="F19" i="17"/>
  <c r="F17" i="17"/>
  <c r="F15" i="17"/>
  <c r="F13" i="17"/>
  <c r="E25" i="17"/>
  <c r="E23" i="17"/>
  <c r="E21" i="17"/>
  <c r="E19" i="17"/>
  <c r="E17" i="17"/>
  <c r="E15" i="17"/>
  <c r="E13" i="17"/>
  <c r="F11" i="17"/>
  <c r="E11" i="17"/>
  <c r="D26" i="17"/>
  <c r="D24" i="17"/>
  <c r="D22" i="17"/>
  <c r="D20" i="17"/>
  <c r="D18" i="17"/>
  <c r="D16" i="17"/>
  <c r="D14" i="17"/>
  <c r="C24" i="17"/>
  <c r="C22" i="17"/>
  <c r="C12" i="17"/>
  <c r="C20" i="17"/>
  <c r="C18" i="17"/>
  <c r="C16" i="17"/>
  <c r="C14" i="17"/>
  <c r="D12" i="17"/>
  <c r="C25" i="17" l="1"/>
  <c r="C23" i="17"/>
  <c r="C21" i="17"/>
  <c r="C19" i="17"/>
  <c r="C17" i="17"/>
  <c r="C15" i="17"/>
  <c r="C13" i="17"/>
  <c r="D25" i="17"/>
  <c r="D21" i="17"/>
  <c r="D19" i="17"/>
  <c r="D17" i="17"/>
  <c r="D15" i="17"/>
  <c r="D13" i="17"/>
  <c r="C11" i="17"/>
  <c r="D11" i="17"/>
  <c r="B11" i="17"/>
  <c r="B13" i="17"/>
  <c r="B15" i="17"/>
  <c r="B25" i="17"/>
  <c r="B23" i="17"/>
  <c r="B21" i="17"/>
  <c r="B19" i="17"/>
  <c r="B17" i="17"/>
  <c r="N27" i="17" l="1"/>
  <c r="D23" i="17" l="1"/>
  <c r="H21" i="16" l="1"/>
  <c r="H22" i="16" s="1"/>
  <c r="D27" i="16" l="1"/>
  <c r="H23" i="16" l="1"/>
  <c r="G18" i="16" s="1"/>
  <c r="G16" i="16" l="1"/>
  <c r="G15" i="16"/>
  <c r="H11" i="16"/>
  <c r="H12" i="16"/>
  <c r="G14" i="16" s="1"/>
  <c r="I11" i="17"/>
  <c r="I27" i="17" s="1"/>
  <c r="G17" i="16"/>
  <c r="H24" i="16" l="1"/>
  <c r="H25" i="16" s="1"/>
  <c r="M11" i="17" l="1"/>
  <c r="M27" i="17" s="1"/>
  <c r="H27" i="16"/>
  <c r="O11" i="17" s="1"/>
  <c r="O27" i="17" s="1"/>
  <c r="L11" i="17"/>
  <c r="L2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00000000-0006-0000-0300-000001000000}">
      <text>
        <r>
          <rPr>
            <b/>
            <sz val="10"/>
            <color indexed="17"/>
            <rFont val="Tahoma"/>
            <family val="2"/>
            <charset val="238"/>
          </rPr>
          <t>število ur delovne obveznosti delavca v ostalih dneh tedna z delovno soboto</t>
        </r>
      </text>
    </comment>
    <comment ref="H7" authorId="1" shapeId="0" xr:uid="{00000000-0006-0000-0300-000002000000}">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00000000-0006-0000-0300-00000300000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00000000-0006-0000-0300-000004000000}">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00000000-0006-0000-0300-00000500000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00000000-0006-0000-0300-000006000000}">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00000000-0006-0000-0300-000007000000}">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00000000-0006-0000-0300-000008000000}">
      <text>
        <r>
          <rPr>
            <b/>
            <sz val="10"/>
            <color indexed="17"/>
            <rFont val="Tahoma"/>
            <family val="2"/>
            <charset val="238"/>
          </rPr>
          <t>vpišite v obliki
1,0000</t>
        </r>
        <r>
          <rPr>
            <sz val="8"/>
            <color indexed="81"/>
            <rFont val="Tahoma"/>
            <family val="2"/>
            <charset val="238"/>
          </rPr>
          <t xml:space="preserve">
</t>
        </r>
      </text>
    </comment>
    <comment ref="D17" authorId="2" shapeId="0" xr:uid="{00000000-0006-0000-0300-000009000000}">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00000000-0006-0000-0300-00000A000000}">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00000000-0006-0000-0300-00000B000000}">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00000000-0006-0000-0300-00000C000000}">
      <text>
        <r>
          <rPr>
            <b/>
            <sz val="10"/>
            <color indexed="17"/>
            <rFont val="Tahoma"/>
            <family val="2"/>
            <charset val="238"/>
          </rPr>
          <t>znesek urne osnove za delo, ki bi jo delavec imel, če bi delal v mesecu zadržanosti</t>
        </r>
      </text>
    </comment>
    <comment ref="D23" authorId="0" shapeId="0" xr:uid="{0B3F2F70-726F-4A8C-B4C3-D3B1CC8F6813}">
      <text>
        <r>
          <rPr>
            <b/>
            <sz val="10"/>
            <color indexed="17"/>
            <rFont val="Tahoma"/>
            <family val="2"/>
            <charset val="238"/>
          </rPr>
          <t xml:space="preserve">spodnji limit preračunan na število ur zadržanosti
</t>
        </r>
      </text>
    </comment>
    <comment ref="B34" authorId="2" shapeId="0" xr:uid="{00000000-0006-0000-0300-00000D000000}">
      <text>
        <r>
          <rPr>
            <b/>
            <u/>
            <sz val="10"/>
            <color indexed="17"/>
            <rFont val="Tahoma"/>
            <family val="2"/>
            <charset val="238"/>
          </rPr>
          <t>Izpolni se le ob prvem prehodu v breme ZZZS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B8F4E76A-D0D8-4BED-971A-204422EE0199}">
      <text>
        <r>
          <rPr>
            <b/>
            <sz val="10"/>
            <color indexed="17"/>
            <rFont val="Tahoma"/>
            <family val="2"/>
            <charset val="238"/>
          </rPr>
          <t>število ur delovne obveznosti delavca v ostalih dneh tedna z delovno soboto</t>
        </r>
      </text>
    </comment>
    <comment ref="H7" authorId="1" shapeId="0" xr:uid="{FC4E4FA8-ED56-4F18-AAD2-FFED3D22AD88}">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5E68596F-3159-4A07-81B3-B0318B6EC1BB}">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8EED888E-F2E7-4697-88BC-26F600430D52}">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00D62114-C919-4084-AE28-9011F9713E0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F96B566F-E874-46DC-87D4-77DD194AC3CA}">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6038DC5C-35B7-4DB2-8027-EF2816248845}">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9AA09021-18D9-44DE-A662-41592B3CB71E}">
      <text>
        <r>
          <rPr>
            <b/>
            <sz val="10"/>
            <color indexed="17"/>
            <rFont val="Tahoma"/>
            <family val="2"/>
            <charset val="238"/>
          </rPr>
          <t>vpišite v obliki
1,0000</t>
        </r>
        <r>
          <rPr>
            <sz val="8"/>
            <color indexed="81"/>
            <rFont val="Tahoma"/>
            <family val="2"/>
            <charset val="238"/>
          </rPr>
          <t xml:space="preserve">
</t>
        </r>
      </text>
    </comment>
    <comment ref="D17" authorId="2" shapeId="0" xr:uid="{4B4063E3-02C9-4E87-9AE1-B14CEB35C31C}">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5AAA4650-B07D-4D39-BE18-B0276FC9A31D}">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9CCC7382-5C32-49EE-8284-1BD960C5A41C}">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C283868F-5F11-4804-884E-A2C015B2A886}">
      <text>
        <r>
          <rPr>
            <b/>
            <sz val="10"/>
            <color indexed="17"/>
            <rFont val="Tahoma"/>
            <family val="2"/>
            <charset val="238"/>
          </rPr>
          <t>znesek urne osnove za delo, ki bi jo delavec imel, če bi delal v mesecu zadržanosti</t>
        </r>
      </text>
    </comment>
    <comment ref="D23" authorId="0" shapeId="0" xr:uid="{B21047FE-EDA6-4ACC-9E9E-8DDC4884F78D}">
      <text>
        <r>
          <rPr>
            <b/>
            <sz val="10"/>
            <color indexed="17"/>
            <rFont val="Tahoma"/>
            <family val="2"/>
            <charset val="238"/>
          </rPr>
          <t xml:space="preserve">spodnji limit preračunan na število ur zadržanosti
</t>
        </r>
      </text>
    </comment>
    <comment ref="B34" authorId="2" shapeId="0" xr:uid="{BE7649CE-7C48-465D-AB48-99469AFFFA27}">
      <text>
        <r>
          <rPr>
            <b/>
            <u/>
            <sz val="10"/>
            <color indexed="17"/>
            <rFont val="Tahoma"/>
            <family val="2"/>
            <charset val="238"/>
          </rPr>
          <t>Izpolni se le ob prvem prehodu v breme ZZZS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70CB24EE-2556-4F0A-9D16-37899E1897BC}">
      <text>
        <r>
          <rPr>
            <b/>
            <sz val="10"/>
            <color indexed="17"/>
            <rFont val="Tahoma"/>
            <family val="2"/>
            <charset val="238"/>
          </rPr>
          <t>število ur delovne obveznosti delavca v ostalih dneh tedna z delovno soboto</t>
        </r>
      </text>
    </comment>
    <comment ref="H7" authorId="1" shapeId="0" xr:uid="{67FBD6BA-9851-4E66-9664-07715F3895BA}">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3445BAEF-B668-4C0C-B1E8-64FD807DE8CB}">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75684E2C-9BB8-433A-BEDE-CBED13407425}">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2E765D34-9878-48E9-943B-B00BAA3963E8}">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123190D5-7D19-49EF-A008-3734E054942D}">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26E8C241-B884-477E-95DA-2A8395044F70}">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CCC48771-D091-429D-87A2-6BFE95F43539}">
      <text>
        <r>
          <rPr>
            <b/>
            <sz val="10"/>
            <color indexed="17"/>
            <rFont val="Tahoma"/>
            <family val="2"/>
            <charset val="238"/>
          </rPr>
          <t>vpišite v obliki
1,0000</t>
        </r>
        <r>
          <rPr>
            <sz val="8"/>
            <color indexed="81"/>
            <rFont val="Tahoma"/>
            <family val="2"/>
            <charset val="238"/>
          </rPr>
          <t xml:space="preserve">
</t>
        </r>
      </text>
    </comment>
    <comment ref="D17" authorId="2" shapeId="0" xr:uid="{60CD26A5-9C5D-4173-AE30-F99A31BE8292}">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989903E0-3DC8-4C0F-92B0-C47015A22640}">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76A190D6-BC7C-4598-B21C-701330E6E6C5}">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E047460B-91B5-4427-B464-E58E8E242C3A}">
      <text>
        <r>
          <rPr>
            <b/>
            <sz val="10"/>
            <color indexed="17"/>
            <rFont val="Tahoma"/>
            <family val="2"/>
            <charset val="238"/>
          </rPr>
          <t>znesek urne osnove za delo, ki bi jo delavec imel, če bi delal v mesecu zadržanosti</t>
        </r>
      </text>
    </comment>
    <comment ref="D23" authorId="0" shapeId="0" xr:uid="{51871523-3688-4880-9A85-5C4212D187A7}">
      <text>
        <r>
          <rPr>
            <b/>
            <sz val="10"/>
            <color indexed="17"/>
            <rFont val="Tahoma"/>
            <family val="2"/>
            <charset val="238"/>
          </rPr>
          <t xml:space="preserve">spodnji limit preračunan na število ur zadržanosti
</t>
        </r>
      </text>
    </comment>
    <comment ref="B34" authorId="2" shapeId="0" xr:uid="{9844FA05-9590-48D4-A36B-19EDCF562493}">
      <text>
        <r>
          <rPr>
            <b/>
            <u/>
            <sz val="10"/>
            <color indexed="17"/>
            <rFont val="Tahoma"/>
            <family val="2"/>
            <charset val="238"/>
          </rPr>
          <t>Izpolni se le ob prvem prehodu v breme ZZZS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56933DC2-2F44-46C9-B98D-04F4602860BB}">
      <text>
        <r>
          <rPr>
            <b/>
            <sz val="10"/>
            <color indexed="17"/>
            <rFont val="Tahoma"/>
            <family val="2"/>
            <charset val="238"/>
          </rPr>
          <t>število ur delovne obveznosti delavca v ostalih dneh tedna z delovno soboto</t>
        </r>
      </text>
    </comment>
    <comment ref="H7" authorId="1" shapeId="0" xr:uid="{8091A1E2-2A01-4ECB-B75D-95CA8F59B072}">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6CA80248-7D7B-47D0-B463-3AF9E861B4E7}">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D89A255D-072D-4E5E-B43C-799A1E57A478}">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9186CB9B-14D5-416C-9742-78982F84DBDD}">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64F21B29-E204-4E04-9BAF-89760E5821F2}">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521D3F98-B51B-4B62-A3A4-59C109477A01}">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494FFE1F-6CEF-4052-A016-B4D18AB8C837}">
      <text>
        <r>
          <rPr>
            <b/>
            <sz val="10"/>
            <color indexed="17"/>
            <rFont val="Tahoma"/>
            <family val="2"/>
            <charset val="238"/>
          </rPr>
          <t>vpišite v obliki
1,0000</t>
        </r>
        <r>
          <rPr>
            <sz val="8"/>
            <color indexed="81"/>
            <rFont val="Tahoma"/>
            <family val="2"/>
            <charset val="238"/>
          </rPr>
          <t xml:space="preserve">
</t>
        </r>
      </text>
    </comment>
    <comment ref="D17" authorId="2" shapeId="0" xr:uid="{BF5C0528-82D3-40B8-A08D-346CED48BADE}">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72BFD544-8E86-4BBF-884B-09B7CAF7ADAA}">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C21B10C6-18B5-44E4-99EF-17682F121A24}">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3D7ABC2E-5DED-4993-878B-1E1E8F092F15}">
      <text>
        <r>
          <rPr>
            <b/>
            <sz val="10"/>
            <color indexed="17"/>
            <rFont val="Tahoma"/>
            <family val="2"/>
            <charset val="238"/>
          </rPr>
          <t>znesek urne osnove za delo, ki bi jo delavec imel, če bi delal v mesecu zadržanosti</t>
        </r>
      </text>
    </comment>
    <comment ref="D23" authorId="0" shapeId="0" xr:uid="{63CEB23E-F0EC-4558-A134-7142F4C69B95}">
      <text>
        <r>
          <rPr>
            <b/>
            <sz val="10"/>
            <color indexed="17"/>
            <rFont val="Tahoma"/>
            <family val="2"/>
            <charset val="238"/>
          </rPr>
          <t xml:space="preserve">spodnji limit preračunan na število ur zadržanosti
</t>
        </r>
      </text>
    </comment>
    <comment ref="B34" authorId="2" shapeId="0" xr:uid="{0743AD7E-8847-415E-94B8-9CB5F819B0CA}">
      <text>
        <r>
          <rPr>
            <b/>
            <u/>
            <sz val="10"/>
            <color indexed="17"/>
            <rFont val="Tahoma"/>
            <family val="2"/>
            <charset val="238"/>
          </rPr>
          <t>Izpolni se le ob prvem prehodu v breme ZZZS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26783208-14DE-4D18-B805-3E180CD17AA8}">
      <text>
        <r>
          <rPr>
            <b/>
            <sz val="10"/>
            <color indexed="17"/>
            <rFont val="Tahoma"/>
            <family val="2"/>
            <charset val="238"/>
          </rPr>
          <t>število ur delovne obveznosti delavca v ostalih dneh tedna z delovno soboto</t>
        </r>
      </text>
    </comment>
    <comment ref="H7" authorId="1" shapeId="0" xr:uid="{91C9AA0F-D16D-470D-9C83-DC4B7E6A33C7}">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8694A8F2-EAF1-4983-B1E8-DE471E07C7C8}">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0FD6797E-CAD8-4883-8D3F-DA8EBFEA9B1F}">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ED9548D7-29D4-4878-8AE9-943A979E47E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C8D7CE51-2073-40E1-B2AD-3C099958B3ED}">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A3E73116-6AFF-4326-A5DB-4E15430912EB}">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1BCD5F01-CE60-4E9D-AA02-EFBEF207E4D6}">
      <text>
        <r>
          <rPr>
            <b/>
            <sz val="10"/>
            <color indexed="17"/>
            <rFont val="Tahoma"/>
            <family val="2"/>
            <charset val="238"/>
          </rPr>
          <t>vpišite v obliki
1,0000</t>
        </r>
        <r>
          <rPr>
            <sz val="8"/>
            <color indexed="81"/>
            <rFont val="Tahoma"/>
            <family val="2"/>
            <charset val="238"/>
          </rPr>
          <t xml:space="preserve">
</t>
        </r>
      </text>
    </comment>
    <comment ref="D17" authorId="2" shapeId="0" xr:uid="{A7FBBE86-21EB-4942-A5B7-5FB576FF0E30}">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B7702AE4-FB73-4555-A7DF-2E729CF2FEE5}">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848A7F6D-605B-479F-94F4-14F2D71AFCA6}">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5E7148F8-A6D1-4084-BFAA-F6A63F7D3763}">
      <text>
        <r>
          <rPr>
            <b/>
            <sz val="10"/>
            <color indexed="17"/>
            <rFont val="Tahoma"/>
            <family val="2"/>
            <charset val="238"/>
          </rPr>
          <t>znesek urne osnove za delo, ki bi jo delavec imel, če bi delal v mesecu zadržanosti</t>
        </r>
      </text>
    </comment>
    <comment ref="D23" authorId="0" shapeId="0" xr:uid="{B00692F9-B849-40B0-83D8-D434FEB93724}">
      <text>
        <r>
          <rPr>
            <b/>
            <sz val="10"/>
            <color indexed="17"/>
            <rFont val="Tahoma"/>
            <family val="2"/>
            <charset val="238"/>
          </rPr>
          <t xml:space="preserve">spodnji limit preračunan na število ur zadržanosti
</t>
        </r>
      </text>
    </comment>
    <comment ref="B34" authorId="2" shapeId="0" xr:uid="{45386535-C1A1-4FC6-97EF-CE93DA747962}">
      <text>
        <r>
          <rPr>
            <b/>
            <u/>
            <sz val="10"/>
            <color indexed="17"/>
            <rFont val="Tahoma"/>
            <family val="2"/>
            <charset val="238"/>
          </rPr>
          <t>Izpolni se le ob prvem prehodu v breme ZZZS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5D0844F8-C81D-4CC6-A782-B0647D06E695}">
      <text>
        <r>
          <rPr>
            <b/>
            <sz val="10"/>
            <color indexed="17"/>
            <rFont val="Tahoma"/>
            <family val="2"/>
            <charset val="238"/>
          </rPr>
          <t>število ur delovne obveznosti delavca v ostalih dneh tedna z delovno soboto</t>
        </r>
      </text>
    </comment>
    <comment ref="H7" authorId="1" shapeId="0" xr:uid="{1F977999-A5B7-478D-8687-B8B266740DEA}">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87D28A0F-DFCB-485F-8FCA-816FA0EE5B56}">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CEDC5708-D3B6-4164-B381-0B0D381A7EC7}">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C9BD3459-C8E7-425E-98C8-AE0092FA6B3A}">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4C26E713-C0DC-402B-A163-CBF3981D265E}">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4D4B8973-D5F5-4EDF-8D72-F8B50F119F25}">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77B1FB0E-803C-4CF9-9427-2CA16AB521E8}">
      <text>
        <r>
          <rPr>
            <b/>
            <sz val="10"/>
            <color indexed="17"/>
            <rFont val="Tahoma"/>
            <family val="2"/>
            <charset val="238"/>
          </rPr>
          <t>vpišite v obliki
1,0000</t>
        </r>
        <r>
          <rPr>
            <sz val="8"/>
            <color indexed="81"/>
            <rFont val="Tahoma"/>
            <family val="2"/>
            <charset val="238"/>
          </rPr>
          <t xml:space="preserve">
</t>
        </r>
      </text>
    </comment>
    <comment ref="D17" authorId="2" shapeId="0" xr:uid="{9F37062E-8324-4EFD-BD50-943075DD3E3D}">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B8A1D93D-274C-4F23-8D27-8CE9A3816F9D}">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A36D6146-9D17-458B-AA22-9C94B4E1B74F}">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D54454EC-F3E5-499E-A4DB-9DC8BF5726FB}">
      <text>
        <r>
          <rPr>
            <b/>
            <sz val="10"/>
            <color indexed="17"/>
            <rFont val="Tahoma"/>
            <family val="2"/>
            <charset val="238"/>
          </rPr>
          <t>znesek urne osnove za delo, ki bi jo delavec imel, če bi delal v mesecu zadržanosti</t>
        </r>
      </text>
    </comment>
    <comment ref="D23" authorId="0" shapeId="0" xr:uid="{F2819084-9B05-4357-91D4-7464F5EF7439}">
      <text>
        <r>
          <rPr>
            <b/>
            <sz val="10"/>
            <color indexed="17"/>
            <rFont val="Tahoma"/>
            <family val="2"/>
            <charset val="238"/>
          </rPr>
          <t xml:space="preserve">spodnji limit preračunan na število ur zadržanosti
</t>
        </r>
      </text>
    </comment>
    <comment ref="B34" authorId="2" shapeId="0" xr:uid="{57EA04E0-1DB0-4C61-8D02-31195F381063}">
      <text>
        <r>
          <rPr>
            <b/>
            <u/>
            <sz val="10"/>
            <color indexed="17"/>
            <rFont val="Tahoma"/>
            <family val="2"/>
            <charset val="238"/>
          </rPr>
          <t>Izpolni se le ob prvem prehodu v breme ZZZS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9BE68FF2-80EE-4B19-BD79-CB7F1F5467C9}">
      <text>
        <r>
          <rPr>
            <b/>
            <sz val="10"/>
            <color indexed="17"/>
            <rFont val="Tahoma"/>
            <family val="2"/>
            <charset val="238"/>
          </rPr>
          <t>število ur delovne obveznosti delavca v ostalih dneh tedna z delovno soboto</t>
        </r>
      </text>
    </comment>
    <comment ref="H7" authorId="1" shapeId="0" xr:uid="{872A9F54-A3A5-4B24-8230-25543BD6EB1F}">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F5A5BA78-A479-4ABB-BFEE-B8ADB5C2FF52}">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DC27F390-A6DC-42D6-809C-E215770B3F09}">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9BC37587-F6C2-4332-AD61-5802C09B74EB}">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5D27536B-2E90-41F0-8A54-F7C3EFB74D1F}">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8189EDFC-44E5-40D5-B53E-5F358E2ACB5C}">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C9DBDD2C-E37C-4A5C-A1CB-6B8795B3F791}">
      <text>
        <r>
          <rPr>
            <b/>
            <sz val="10"/>
            <color indexed="17"/>
            <rFont val="Tahoma"/>
            <family val="2"/>
            <charset val="238"/>
          </rPr>
          <t>vpišite v obliki
1,0000</t>
        </r>
        <r>
          <rPr>
            <sz val="8"/>
            <color indexed="81"/>
            <rFont val="Tahoma"/>
            <family val="2"/>
            <charset val="238"/>
          </rPr>
          <t xml:space="preserve">
</t>
        </r>
      </text>
    </comment>
    <comment ref="D17" authorId="2" shapeId="0" xr:uid="{6A7361CA-D7D8-41D8-A17A-2E63A8A5FACF}">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D8C43562-8706-4E30-A16C-19CF875C2DA0}">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125E5D65-0FC8-488A-A91B-B461372E0BE6}">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3542C7BB-4663-4B04-804C-3C5079B7F47A}">
      <text>
        <r>
          <rPr>
            <b/>
            <sz val="10"/>
            <color indexed="17"/>
            <rFont val="Tahoma"/>
            <family val="2"/>
            <charset val="238"/>
          </rPr>
          <t>znesek urne osnove za delo, ki bi jo delavec imel, če bi delal v mesecu zadržanosti</t>
        </r>
      </text>
    </comment>
    <comment ref="D23" authorId="0" shapeId="0" xr:uid="{ED8E4A4B-224B-495D-B7B9-E977DD88A7BB}">
      <text>
        <r>
          <rPr>
            <b/>
            <sz val="10"/>
            <color indexed="17"/>
            <rFont val="Tahoma"/>
            <family val="2"/>
            <charset val="238"/>
          </rPr>
          <t xml:space="preserve">spodnji limit preračunan na število ur zadržanosti
</t>
        </r>
      </text>
    </comment>
    <comment ref="B34" authorId="2" shapeId="0" xr:uid="{858DD89F-8262-4734-9392-D561955A31C4}">
      <text>
        <r>
          <rPr>
            <b/>
            <u/>
            <sz val="10"/>
            <color indexed="17"/>
            <rFont val="Tahoma"/>
            <family val="2"/>
            <charset val="238"/>
          </rPr>
          <t>Izpolni se le ob prvem prehodu v breme ZZZS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E8698268-A92E-42B5-9619-07FD2C02649F}">
      <text>
        <r>
          <rPr>
            <b/>
            <sz val="10"/>
            <color indexed="17"/>
            <rFont val="Tahoma"/>
            <family val="2"/>
            <charset val="238"/>
          </rPr>
          <t>število ur delovne obveznosti delavca v ostalih dneh tedna z delovno soboto</t>
        </r>
      </text>
    </comment>
    <comment ref="H7" authorId="1" shapeId="0" xr:uid="{1BB90160-C5DE-4CEF-8E81-9775A76A8BA6}">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5651A107-D25C-4B66-A85D-B16C5CBD09C4}">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9A46A999-0E87-42EF-8455-27A527CF7F49}">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C7A1F870-E5DA-48E2-A722-B2A76C9A8AA8}">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FF6F9B4A-BB14-400A-AC5E-7213FDC2BA56}">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B2505338-43DD-4578-B354-DE541E59AF65}">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E680FAA5-8405-4D19-84FD-5F45B106F7F6}">
      <text>
        <r>
          <rPr>
            <b/>
            <sz val="10"/>
            <color indexed="17"/>
            <rFont val="Tahoma"/>
            <family val="2"/>
            <charset val="238"/>
          </rPr>
          <t>vpišite v obliki
1,0000</t>
        </r>
        <r>
          <rPr>
            <sz val="8"/>
            <color indexed="81"/>
            <rFont val="Tahoma"/>
            <family val="2"/>
            <charset val="238"/>
          </rPr>
          <t xml:space="preserve">
</t>
        </r>
      </text>
    </comment>
    <comment ref="D17" authorId="2" shapeId="0" xr:uid="{4104DAA6-8F95-4F7E-994C-523FEADA2D37}">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A77E193F-3EDC-41E5-BE48-786BCF5F4C8F}">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04B13DFB-2599-4A55-9B37-C163C7E683DF}">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FF444C47-E6CE-4FA6-A362-79ABEF2898E4}">
      <text>
        <r>
          <rPr>
            <b/>
            <sz val="10"/>
            <color indexed="17"/>
            <rFont val="Tahoma"/>
            <family val="2"/>
            <charset val="238"/>
          </rPr>
          <t>znesek urne osnove za delo, ki bi jo delavec imel, če bi delal v mesecu zadržanosti</t>
        </r>
      </text>
    </comment>
    <comment ref="D23" authorId="0" shapeId="0" xr:uid="{7E5EDECF-572E-4CA8-BA2E-4716F7BCD85A}">
      <text>
        <r>
          <rPr>
            <b/>
            <sz val="10"/>
            <color indexed="17"/>
            <rFont val="Tahoma"/>
            <family val="2"/>
            <charset val="238"/>
          </rPr>
          <t xml:space="preserve">spodnji limit preračunan na število ur zadržanosti
</t>
        </r>
      </text>
    </comment>
    <comment ref="B34" authorId="2" shapeId="0" xr:uid="{909DA982-0DBB-47F2-B0A3-A799F8149EE6}">
      <text>
        <r>
          <rPr>
            <b/>
            <u/>
            <sz val="10"/>
            <color indexed="17"/>
            <rFont val="Tahoma"/>
            <family val="2"/>
            <charset val="238"/>
          </rPr>
          <t>Izpolni se le ob prvem prehodu v breme ZZZS</t>
        </r>
      </text>
    </comment>
  </commentList>
</comments>
</file>

<file path=xl/sharedStrings.xml><?xml version="1.0" encoding="utf-8"?>
<sst xmlns="http://schemas.openxmlformats.org/spreadsheetml/2006/main" count="629" uniqueCount="165">
  <si>
    <t>število dejanskih ur zadržanosti</t>
  </si>
  <si>
    <t>od</t>
  </si>
  <si>
    <t>do</t>
  </si>
  <si>
    <t>zadržanost v breme ZZZS</t>
  </si>
  <si>
    <t>šifra razloga zadržanosti</t>
  </si>
  <si>
    <t>II. bruto</t>
  </si>
  <si>
    <t>ur</t>
  </si>
  <si>
    <t>Zap.</t>
  </si>
  <si>
    <t>št.</t>
  </si>
  <si>
    <t>TRANSAKCIJSKI RAČUN:</t>
  </si>
  <si>
    <t>Podpis odgovorne osebe</t>
  </si>
  <si>
    <t xml:space="preserve">Šifra </t>
  </si>
  <si>
    <t>I. bruto</t>
  </si>
  <si>
    <t>delodajalca</t>
  </si>
  <si>
    <t>Datum:</t>
  </si>
  <si>
    <t>Žig</t>
  </si>
  <si>
    <t>davčna številka</t>
  </si>
  <si>
    <t>prispevki od</t>
  </si>
  <si>
    <t>razlike do</t>
  </si>
  <si>
    <t xml:space="preserve">skupaj </t>
  </si>
  <si>
    <t>osebo</t>
  </si>
  <si>
    <t>Datum izplačila delavcem:</t>
  </si>
  <si>
    <t>ali davčna št</t>
  </si>
  <si>
    <t>ZZZS št.</t>
  </si>
  <si>
    <t>za zavarovano</t>
  </si>
  <si>
    <t>dni</t>
  </si>
  <si>
    <t xml:space="preserve">Delodajalcem se prizna povračilo oziroma refundacijah izplačanih nadomestil plač delavcem v višini, ki jo izračuna Zavod </t>
  </si>
  <si>
    <t>BOLEZEN</t>
  </si>
  <si>
    <t>POŠKODBA IZVEN DELA</t>
  </si>
  <si>
    <t>POKLICNA BOLEZEN</t>
  </si>
  <si>
    <t>POŠKODBA PRI DELU</t>
  </si>
  <si>
    <t>NEGA</t>
  </si>
  <si>
    <t>TRANSPLANTACIJA</t>
  </si>
  <si>
    <t>IZOLACIJA</t>
  </si>
  <si>
    <t>SPREMSTVO</t>
  </si>
  <si>
    <t>Naziv</t>
  </si>
  <si>
    <t>DAROVANJE KRVI</t>
  </si>
  <si>
    <t>Zavod ne prevzema odgovornosti za morebitne napake, ki bodo nastale zaradi neustrezne uporabe tega pripomočka.</t>
  </si>
  <si>
    <t>ZAHTEVEK ZAVODU ZA ZDRAVSTVENO ZAVAROVANJE SLOVENIJE ZA REFUNDACIJO</t>
  </si>
  <si>
    <t>ob obdelavi zahtevkov za refundacijo na podlagi veljavnih predpisov in razpoložljivih podatkov.</t>
  </si>
  <si>
    <t>Priimek in ime delavca :</t>
  </si>
  <si>
    <t>dejanska mesečna obvezn. :</t>
  </si>
  <si>
    <t>dejanska tedenska obvezn. :</t>
  </si>
  <si>
    <t>datumi delovnih sobot :</t>
  </si>
  <si>
    <t>št. ur ob ostalih dneh :</t>
  </si>
  <si>
    <t>šifra razloga zadržanosti :</t>
  </si>
  <si>
    <t>odstotek osnove glede na razlog :</t>
  </si>
  <si>
    <t>količnik valorizacije :</t>
  </si>
  <si>
    <t>leto osnove :</t>
  </si>
  <si>
    <t>meseci izplačil :</t>
  </si>
  <si>
    <t>skupna bruto osnova za nadom. :</t>
  </si>
  <si>
    <t>skupno število ur osnove :</t>
  </si>
  <si>
    <t>izhodiščna urna osnova :</t>
  </si>
  <si>
    <t>prispevki delodajalca :</t>
  </si>
  <si>
    <t>skupaj za zavarovano osebo :</t>
  </si>
  <si>
    <t>II. bruto :</t>
  </si>
  <si>
    <t>POŠKODBA PO TRETJI OSEBI IZVEN DELA</t>
  </si>
  <si>
    <t>POŠKODBA, NASTALA PRI AKTIVNOSTIH IZ 18. ČLENA ZAKONA</t>
  </si>
  <si>
    <t>ur          razporejena na :</t>
  </si>
  <si>
    <t xml:space="preserve">Delodajalec vpiše podatke v označena (obarvana) polja na posameznih vnosnih listih za posamezne obračune in za zahtevek. </t>
  </si>
  <si>
    <t>Pojasnilo zahtevane vsebine nekaterih polj je zapisano v obliki komentarja (odpre se takrat, ko se z miško pomaknemo na polje).</t>
  </si>
  <si>
    <t>razl.</t>
  </si>
  <si>
    <t>zadr.</t>
  </si>
  <si>
    <t>Datum :</t>
  </si>
  <si>
    <t xml:space="preserve">Na zadnjem listu ''zahtevek'' se sproti oblikuje zahtevek Zavodu za zdravstveno zavarovanje Slovenije za refundacijo bruto </t>
  </si>
  <si>
    <t>št. ur ob sobotah :</t>
  </si>
  <si>
    <t>USPOSABLJANJE ZA REHABILITACIJO OTROKA</t>
  </si>
  <si>
    <t>A</t>
  </si>
  <si>
    <t>B</t>
  </si>
  <si>
    <t>Oznaka A ali B:</t>
  </si>
  <si>
    <t xml:space="preserve">Vlagatelj zahtevka za refundacijo mora pripraviti ločen obračun: </t>
  </si>
  <si>
    <t xml:space="preserve">- za določene razloge zadržanosti tudi za vsako obdobje, ki ima glede na določbe ZUJF drugačen odstotek zmanjšanja osnove </t>
  </si>
  <si>
    <t>- za vsak koledarski mesec zadržanosti posebej,</t>
  </si>
  <si>
    <t>- za vsako obdobje drugačne preostale delazmožnosti (ločeno za krajši in ločeno za polni delovni čas zadržanosti),</t>
  </si>
  <si>
    <t>A ali B</t>
  </si>
  <si>
    <t>Za razloge zadržanosti</t>
  </si>
  <si>
    <t>za celotno obdobje neprekinjene zadržanosti v breme ZZZS</t>
  </si>
  <si>
    <t>odstotek osnove nad 90 koledarskih dni  zadržanosti v breme ZZZS</t>
  </si>
  <si>
    <t>odstotek osnove za prvih 90 koledarskih dni zadržanosti v breme ZZZS</t>
  </si>
  <si>
    <t>do vključno 90. koledarskega dneva</t>
  </si>
  <si>
    <t>od vključno 91. koledarskega dneva</t>
  </si>
  <si>
    <t xml:space="preserve">  (če pride prehod na drug % med mesecem, je potrebno pripraviti en obračun do vključno 90. koledarskega dne zadržanosti</t>
  </si>
  <si>
    <t xml:space="preserve">   v breme ZZZS in drug obračun od vključno 91. koledarskega dne dalje).</t>
  </si>
  <si>
    <t>*Znižani odstotki za prvih 90 koledarskih dni zadržanosti v breme obveznega zdravstvenega zavarovanja se uporabijo za tiste zavarovance, ki pridobijo pravico do nadomestila plače v breme obveznega zdravstvenega zavarovanja od dneva uveljavitve ZUJF dalje, torej od vključno 31.05.2012 dalje.</t>
  </si>
  <si>
    <t>Upoštevanje odstotka znižanja osnove za obdobje zadržanosti v breme ZZZS*</t>
  </si>
  <si>
    <t>% prisp.</t>
  </si>
  <si>
    <t>za ZAP.</t>
  </si>
  <si>
    <t>delodaj.</t>
  </si>
  <si>
    <t>PIZ</t>
  </si>
  <si>
    <t>% opr.</t>
  </si>
  <si>
    <t>ZZZS št./davčna št. :</t>
  </si>
  <si>
    <t>MŠPRS</t>
  </si>
  <si>
    <t>prispevki</t>
  </si>
  <si>
    <t>skupaj prisp.od razlike do min.osnove :</t>
  </si>
  <si>
    <t>Priimek in ime zavarovane osebe</t>
  </si>
  <si>
    <t>invalid nad kvoto</t>
  </si>
  <si>
    <t>minim. osnove</t>
  </si>
  <si>
    <t>SKUPAJ</t>
  </si>
  <si>
    <t>e-naslov za posredovanje obvestil:</t>
  </si>
  <si>
    <t>telefonska št. kontaktne osebe</t>
  </si>
  <si>
    <t>prisp. delodaj.</t>
  </si>
  <si>
    <t>oprostitev vseh</t>
  </si>
  <si>
    <t xml:space="preserve">Pripomoček je vnaprej pripravljen za vnos največ 8 obračunov nadomestil plač med začasno zadržanostjo od dela v breme </t>
  </si>
  <si>
    <t>obveznega zdravstvenega zavarovanja. Vsak obračun se pripravi na posebnem listu (1.obr….8.obr.).</t>
  </si>
  <si>
    <t>invalidsko podjetje/</t>
  </si>
  <si>
    <t>Zadrž.v breme ZZZS</t>
  </si>
  <si>
    <t xml:space="preserve">prisp. </t>
  </si>
  <si>
    <t xml:space="preserve"> 01, 02, 05, 08, 09</t>
  </si>
  <si>
    <t>Izpisan vnosni list z vsemi potrebnimi podatki za posamezni obračun z žigom in podpisom potrdi odgovorna oseba delodajalca.</t>
  </si>
  <si>
    <t>se priloži k obračunu (če se nanaša na posameznega delavca oz. obračun) ali k zahtevku, če se nanaša na celotni zahtevek.</t>
  </si>
  <si>
    <r>
      <t xml:space="preserve">V primeru, da delodajalec uporablja </t>
    </r>
    <r>
      <rPr>
        <b/>
        <u/>
        <sz val="10"/>
        <color rgb="FF008000"/>
        <rFont val="Arial CE"/>
        <charset val="238"/>
      </rPr>
      <t>posebni delovni koledar</t>
    </r>
    <r>
      <rPr>
        <b/>
        <sz val="10"/>
        <color indexed="17"/>
        <rFont val="Arial CE"/>
        <family val="2"/>
        <charset val="238"/>
      </rPr>
      <t xml:space="preserve">, ki ga ni možno prikazati na obračunu, </t>
    </r>
  </si>
  <si>
    <r>
      <t xml:space="preserve">V  primeru razloga 12 je obvezna priloga </t>
    </r>
    <r>
      <rPr>
        <b/>
        <u/>
        <sz val="10"/>
        <color rgb="FF008000"/>
        <rFont val="Arial CE"/>
        <charset val="238"/>
      </rPr>
      <t>potrdilo o darovanju krvi</t>
    </r>
    <r>
      <rPr>
        <b/>
        <sz val="10"/>
        <color indexed="17"/>
        <rFont val="Arial CE"/>
        <family val="2"/>
        <charset val="238"/>
      </rPr>
      <t xml:space="preserve">, ki ga izda ustanova, kjer je delavec prostovoljno daroval kri. </t>
    </r>
  </si>
  <si>
    <r>
      <t xml:space="preserve">V kolikor je podlaga za obračun </t>
    </r>
    <r>
      <rPr>
        <b/>
        <u/>
        <sz val="10"/>
        <color rgb="FF008000"/>
        <rFont val="Arial CE"/>
        <charset val="238"/>
      </rPr>
      <t>sodba sodišča</t>
    </r>
    <r>
      <rPr>
        <b/>
        <sz val="10"/>
        <color indexed="17"/>
        <rFont val="Arial CE"/>
        <family val="2"/>
        <charset val="238"/>
      </rPr>
      <t xml:space="preserve"> (ki nadomešča eBOLe), se priloži k obračunu kopija sodbe.</t>
    </r>
  </si>
  <si>
    <t xml:space="preserve">Število prilog: </t>
  </si>
  <si>
    <r>
      <t xml:space="preserve">Če je podlaga za obračun </t>
    </r>
    <r>
      <rPr>
        <b/>
        <u/>
        <sz val="10"/>
        <color rgb="FF008000"/>
        <rFont val="Arial CE"/>
        <charset val="238"/>
      </rPr>
      <t>elektronski bolniški list</t>
    </r>
    <r>
      <rPr>
        <b/>
        <sz val="10"/>
        <color indexed="17"/>
        <rFont val="Arial CE"/>
        <family val="2"/>
        <charset val="238"/>
      </rPr>
      <t xml:space="preserve"> (eBOL), k izpisu obračuna ni potrebno priložiti vizualiziranega in izpisanega eBol.</t>
    </r>
  </si>
  <si>
    <t>Delodajalec (naziv, naslov)</t>
  </si>
  <si>
    <t>nadomestil plače in prispevkov od razlike do minimalne plače.</t>
  </si>
  <si>
    <t>Z žigom in podpisom odgovorne osebe potrjujemo, da smo delavcem na seznamu izplačali prikazana nadomestila in poravnali vse zakonske obveznosti.</t>
  </si>
  <si>
    <t>SOBIVANJE Z OTROKOM</t>
  </si>
  <si>
    <t xml:space="preserve"> 03, 04, 06, 07, 10, 11, 12, 16</t>
  </si>
  <si>
    <t>SPODNJI LIMIT ZA CELOMESEČNO DELOVNO OBVEZNOST</t>
  </si>
  <si>
    <t>urna osnova za nadom. iz izh.ur.osn.:</t>
  </si>
  <si>
    <t>I. bruto ob upoštevanju spodnjega limita :</t>
  </si>
  <si>
    <r>
      <rPr>
        <b/>
        <sz val="11"/>
        <rFont val="Arial CE"/>
        <charset val="238"/>
      </rPr>
      <t xml:space="preserve">I. bruto </t>
    </r>
    <r>
      <rPr>
        <b/>
        <sz val="11"/>
        <color rgb="FF7030A0"/>
        <rFont val="Arial CE"/>
        <charset val="238"/>
      </rPr>
      <t xml:space="preserve">iz </t>
    </r>
    <r>
      <rPr>
        <b/>
        <sz val="11"/>
        <color theme="9" tint="-0.249977111117893"/>
        <rFont val="Arial CE"/>
        <charset val="238"/>
      </rPr>
      <t>osnove</t>
    </r>
    <r>
      <rPr>
        <b/>
        <sz val="11"/>
        <color theme="1"/>
        <rFont val="Arial CE"/>
        <family val="2"/>
        <charset val="238"/>
      </rPr>
      <t>/</t>
    </r>
    <r>
      <rPr>
        <b/>
        <sz val="11"/>
        <color rgb="FF0070C0"/>
        <rFont val="Arial CE"/>
        <charset val="238"/>
      </rPr>
      <t>zg. limita :</t>
    </r>
  </si>
  <si>
    <t>V polje ZnUrnaOsnovaZaNadomestilo se vpiše:</t>
  </si>
  <si>
    <t xml:space="preserve">Če je izračun po urni osnovi na nadomestilo, izračunani iz izhodiščne urne osnove : </t>
  </si>
  <si>
    <t>Če je izračun po zgornjem limitu :</t>
  </si>
  <si>
    <t xml:space="preserve">Če je izračun po urni osnovi na nadom., izračunani iz izhodiščne urne osnove : </t>
  </si>
  <si>
    <t>Če je izračun po zgornjem limitu (urni osnovi za delo) :</t>
  </si>
  <si>
    <t xml:space="preserve">datumi delovnih sobot v preteklih 20 oz. 30 delovnih dneh </t>
  </si>
  <si>
    <t xml:space="preserve">s štirimi decimalkami </t>
  </si>
  <si>
    <t xml:space="preserve">z dvema decimalkama </t>
  </si>
  <si>
    <t>Pri izračunu I. bruto nadomestila se z urami zadržanosti pomnoži podatek:</t>
  </si>
  <si>
    <t>prispevki delod. PIZ :</t>
  </si>
  <si>
    <t>prispevki delod. ZZ :</t>
  </si>
  <si>
    <t>prispevki delod. ZAP :</t>
  </si>
  <si>
    <t>prispevki delod. SV :</t>
  </si>
  <si>
    <t>prispevki poš.pri delu :</t>
  </si>
  <si>
    <t>inval.podjetje oz. invalid nad kvoto :</t>
  </si>
  <si>
    <t>brez vseh prisp.delodajalca :</t>
  </si>
  <si>
    <t>% prispev. delod. ZAP :</t>
  </si>
  <si>
    <t>%oprostitve pris.delod. za PIZ :</t>
  </si>
  <si>
    <t>olajšava prispevkov za PIZ :</t>
  </si>
  <si>
    <t>polni prispevki delod. PIZ :</t>
  </si>
  <si>
    <r>
      <t xml:space="preserve">Če bi </t>
    </r>
    <r>
      <rPr>
        <b/>
        <u/>
        <sz val="11"/>
        <rFont val="Arial CE"/>
        <charset val="238"/>
      </rPr>
      <t xml:space="preserve">delavec-ka </t>
    </r>
    <r>
      <rPr>
        <sz val="11"/>
        <rFont val="Arial CE"/>
        <family val="2"/>
        <charset val="238"/>
      </rPr>
      <t>v mesecu zadržanosti od dela delal-a, bi znašala:</t>
    </r>
  </si>
  <si>
    <t>april 2023</t>
  </si>
  <si>
    <t>Žig in podpis
odgovorne osebe:</t>
  </si>
  <si>
    <t xml:space="preserve">urna osnova za delo - zgornji limit :
</t>
  </si>
  <si>
    <t>preračunan spodnji limit (60% min.plače) :</t>
  </si>
  <si>
    <t>število normiranih ur zadržanosti</t>
  </si>
  <si>
    <t>povprečna mesečna obvezn. :</t>
  </si>
  <si>
    <t>dejanska mesečna obveznost delodajalca/org.enote/skupine:</t>
  </si>
  <si>
    <t>povprečna mesečna obveznost delodajalca/org.enote/skupine:</t>
  </si>
  <si>
    <t xml:space="preserve">Povpreč.mes.obv. zahtevka : </t>
  </si>
  <si>
    <t xml:space="preserve">skupno št. delov.dni v mesecu: </t>
  </si>
  <si>
    <t xml:space="preserve">za mesec: </t>
  </si>
  <si>
    <t>leta</t>
  </si>
  <si>
    <r>
      <t xml:space="preserve">BRUTO NADOMESTIL PLAČ IN PRISPEVKOV OD RAZLIKE DO MINIMALNE PLAČE - </t>
    </r>
    <r>
      <rPr>
        <b/>
        <u/>
        <sz val="9"/>
        <rFont val="Arial CE"/>
        <charset val="238"/>
      </rPr>
      <t>FIKSNI OBRAČUN</t>
    </r>
  </si>
  <si>
    <t>norm.</t>
  </si>
  <si>
    <t>za leto 2023</t>
  </si>
  <si>
    <t>Če je izračun po na uro preračunanem spodnjem limitu :</t>
  </si>
  <si>
    <t>Če je izračun po spodnjem limitu (60% minimalne plače) :</t>
  </si>
  <si>
    <t>na uro preračunan spodnji limit :</t>
  </si>
  <si>
    <t xml:space="preserve">s šestimi decimalkami </t>
  </si>
  <si>
    <r>
      <rPr>
        <b/>
        <u/>
        <sz val="10"/>
        <color rgb="FFC00000"/>
        <rFont val="Arial CE"/>
        <charset val="238"/>
      </rPr>
      <t>Vrstni red določitve podatkov za izračun bruto I:</t>
    </r>
    <r>
      <rPr>
        <sz val="10"/>
        <rFont val="Arial CE"/>
        <charset val="238"/>
      </rPr>
      <t xml:space="preserve">
</t>
    </r>
    <r>
      <rPr>
        <b/>
        <sz val="10"/>
        <color rgb="FFC00000"/>
        <rFont val="Arial CE"/>
        <charset val="238"/>
      </rPr>
      <t>1)</t>
    </r>
    <r>
      <rPr>
        <sz val="10"/>
        <rFont val="Arial CE"/>
        <charset val="238"/>
      </rPr>
      <t xml:space="preserve"> če je </t>
    </r>
    <r>
      <rPr>
        <b/>
        <sz val="10"/>
        <color theme="9" tint="-0.249977111117893"/>
        <rFont val="Arial CE"/>
        <charset val="238"/>
      </rPr>
      <t>urna osnova za nadom. iz izh. urne osnove</t>
    </r>
    <r>
      <rPr>
        <sz val="10"/>
        <rFont val="Arial CE"/>
        <charset val="238"/>
      </rPr>
      <t xml:space="preserve"> </t>
    </r>
    <r>
      <rPr>
        <b/>
        <u/>
        <sz val="10"/>
        <rFont val="Arial CE"/>
        <charset val="238"/>
      </rPr>
      <t>nižja</t>
    </r>
    <r>
      <rPr>
        <sz val="10"/>
        <rFont val="Arial CE"/>
        <charset val="238"/>
      </rPr>
      <t xml:space="preserve"> kot </t>
    </r>
    <r>
      <rPr>
        <b/>
        <sz val="10"/>
        <color rgb="FF0070C0"/>
        <rFont val="Arial CE"/>
        <charset val="238"/>
      </rPr>
      <t>zgornji limit</t>
    </r>
    <r>
      <rPr>
        <sz val="10"/>
        <rFont val="Arial CE"/>
        <charset val="238"/>
      </rPr>
      <t xml:space="preserve">, z urami v breme ZZZS pomnožimo </t>
    </r>
    <r>
      <rPr>
        <b/>
        <sz val="10"/>
        <color theme="9" tint="-0.249977111117893"/>
        <rFont val="Arial CE"/>
        <charset val="238"/>
      </rPr>
      <t>urno osn.za nadom. iz izh.ur.osnove</t>
    </r>
    <r>
      <rPr>
        <sz val="10"/>
        <rFont val="Arial CE"/>
        <charset val="238"/>
      </rPr>
      <t xml:space="preserve"> (z 2 decimalkama) in rezultat zaokrožimo na 2 decimalki. 
</t>
    </r>
    <r>
      <rPr>
        <b/>
        <sz val="10"/>
        <color rgb="FFC00000"/>
        <rFont val="Arial CE"/>
        <charset val="238"/>
      </rPr>
      <t>2)</t>
    </r>
    <r>
      <rPr>
        <sz val="10"/>
        <rFont val="Arial CE"/>
        <charset val="238"/>
      </rPr>
      <t xml:space="preserve"> če je </t>
    </r>
    <r>
      <rPr>
        <b/>
        <sz val="10"/>
        <color rgb="FF0070C0"/>
        <rFont val="Arial CE"/>
        <charset val="238"/>
      </rPr>
      <t xml:space="preserve">zgornji limit </t>
    </r>
    <r>
      <rPr>
        <b/>
        <u/>
        <sz val="10"/>
        <rFont val="Arial CE"/>
        <charset val="238"/>
      </rPr>
      <t>nižji</t>
    </r>
    <r>
      <rPr>
        <sz val="10"/>
        <rFont val="Arial CE"/>
        <charset val="238"/>
      </rPr>
      <t xml:space="preserve"> kot </t>
    </r>
    <r>
      <rPr>
        <b/>
        <sz val="10"/>
        <color theme="9" tint="-0.249977111117893"/>
        <rFont val="Arial CE"/>
        <charset val="238"/>
      </rPr>
      <t>urna osnova za nadom. iz izh. urne osnove</t>
    </r>
    <r>
      <rPr>
        <sz val="10"/>
        <rFont val="Arial CE"/>
        <charset val="238"/>
      </rPr>
      <t xml:space="preserve">, z urami v breme ZZZS pomnožimo </t>
    </r>
    <r>
      <rPr>
        <b/>
        <sz val="10"/>
        <color rgb="FF0070C0"/>
        <rFont val="Arial CE"/>
        <charset val="238"/>
      </rPr>
      <t>zgornji limit</t>
    </r>
    <r>
      <rPr>
        <sz val="10"/>
        <rFont val="Arial CE"/>
        <charset val="238"/>
      </rPr>
      <t xml:space="preserve"> (s 4 decimalkami) in rezultat zaokrožimo na 2 decimalki. 
</t>
    </r>
    <r>
      <rPr>
        <b/>
        <sz val="10"/>
        <color rgb="FFC00000"/>
        <rFont val="Arial CE"/>
        <charset val="238"/>
      </rPr>
      <t>3)</t>
    </r>
    <r>
      <rPr>
        <sz val="10"/>
        <rFont val="Arial CE"/>
        <charset val="238"/>
      </rPr>
      <t xml:space="preserve"> če je </t>
    </r>
    <r>
      <rPr>
        <b/>
        <sz val="10"/>
        <color rgb="FF00B050"/>
        <rFont val="Arial CE"/>
        <charset val="238"/>
      </rPr>
      <t xml:space="preserve">preračunan spodnji limit </t>
    </r>
    <r>
      <rPr>
        <sz val="10"/>
        <rFont val="Arial CE"/>
        <charset val="238"/>
      </rPr>
      <t xml:space="preserve">(zaokrožen na 2 decimalki) </t>
    </r>
    <r>
      <rPr>
        <b/>
        <u/>
        <sz val="10"/>
        <rFont val="Arial CE"/>
        <charset val="238"/>
      </rPr>
      <t>višji</t>
    </r>
    <r>
      <rPr>
        <sz val="10"/>
        <rFont val="Arial CE"/>
        <charset val="238"/>
      </rPr>
      <t xml:space="preserve"> od I.bruto nadomestila, izračunega po točki 1) oz. točki 2), je I.bruto enak</t>
    </r>
    <r>
      <rPr>
        <b/>
        <sz val="10"/>
        <color rgb="FF00B050"/>
        <rFont val="Arial CE"/>
        <charset val="238"/>
      </rPr>
      <t xml:space="preserve"> preračunanemu spodnjemu limitu </t>
    </r>
    <r>
      <rPr>
        <b/>
        <sz val="10"/>
        <rFont val="Arial CE"/>
        <charset val="238"/>
      </rPr>
      <t>oziroma</t>
    </r>
    <r>
      <rPr>
        <sz val="10"/>
        <rFont val="Arial CE"/>
        <charset val="238"/>
      </rPr>
      <t xml:space="preserve"> 
če je </t>
    </r>
    <r>
      <rPr>
        <b/>
        <sz val="10"/>
        <color rgb="FF00B050"/>
        <rFont val="Arial CE"/>
        <charset val="238"/>
      </rPr>
      <t>na uro preračunan spodnji limit</t>
    </r>
    <r>
      <rPr>
        <sz val="10"/>
        <rFont val="Arial CE"/>
        <charset val="238"/>
      </rPr>
      <t xml:space="preserve"> (zaokrožen na 6 decimalk)</t>
    </r>
    <r>
      <rPr>
        <b/>
        <sz val="10"/>
        <rFont val="Arial CE"/>
        <charset val="238"/>
      </rPr>
      <t xml:space="preserve"> </t>
    </r>
    <r>
      <rPr>
        <b/>
        <u/>
        <sz val="10"/>
        <rFont val="Arial CE"/>
        <charset val="238"/>
      </rPr>
      <t>višji od minimuma</t>
    </r>
    <r>
      <rPr>
        <sz val="10"/>
        <rFont val="Arial CE"/>
        <charset val="238"/>
      </rPr>
      <t xml:space="preserve"> med </t>
    </r>
    <r>
      <rPr>
        <b/>
        <sz val="10"/>
        <color theme="9" tint="-0.249977111117893"/>
        <rFont val="Arial CE"/>
        <charset val="238"/>
      </rPr>
      <t xml:space="preserve">urno osnovo za nadom. iz izh.urne osnove </t>
    </r>
    <r>
      <rPr>
        <sz val="10"/>
        <rFont val="Arial CE"/>
        <charset val="238"/>
      </rPr>
      <t xml:space="preserve">(z 2 decimalkama) in </t>
    </r>
    <r>
      <rPr>
        <b/>
        <sz val="10"/>
        <color rgb="FF0070C0"/>
        <rFont val="Arial CE"/>
        <charset val="238"/>
      </rPr>
      <t xml:space="preserve">zgornjega limita </t>
    </r>
    <r>
      <rPr>
        <sz val="10"/>
        <rFont val="Arial CE"/>
        <charset val="238"/>
      </rPr>
      <t>(s 4 decimalkami), z urami v breme ZZZS pomnožimo</t>
    </r>
    <r>
      <rPr>
        <b/>
        <sz val="10"/>
        <color rgb="FF00B050"/>
        <rFont val="Arial CE"/>
        <charset val="238"/>
      </rPr>
      <t xml:space="preserve"> na uro preračunan spodnji limit</t>
    </r>
    <r>
      <rPr>
        <sz val="10"/>
        <rFont val="Arial CE"/>
        <charset val="238"/>
      </rPr>
      <t xml:space="preserve"> (s 6 decimalkami) in rezultat zaokrožimo na 2 decimalki.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</si>
</sst>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S_I_T_-;\-* #,##0.00\ _S_I_T_-;_-* &quot;-&quot;??\ _S_I_T_-;_-@_-"/>
    <numFmt numFmtId="165" formatCode="0.0000"/>
    <numFmt numFmtId="166" formatCode="dd/mm/yy;@"/>
    <numFmt numFmtId="167" formatCode="dd/mm/yyyy;@"/>
    <numFmt numFmtId="168" formatCode="00"/>
    <numFmt numFmtId="169" formatCode="#,##0.0000"/>
    <numFmt numFmtId="170" formatCode="#,##0.000000"/>
  </numFmts>
  <fonts count="66" x14ac:knownFonts="1">
    <font>
      <sz val="10"/>
      <name val="Arial CE"/>
      <charset val="238"/>
    </font>
    <font>
      <sz val="10"/>
      <name val="Arial CE"/>
      <family val="2"/>
      <charset val="238"/>
    </font>
    <font>
      <sz val="8"/>
      <name val="Arial CE"/>
      <family val="2"/>
      <charset val="238"/>
    </font>
    <font>
      <b/>
      <sz val="10"/>
      <name val="Arial CE"/>
      <family val="2"/>
      <charset val="238"/>
    </font>
    <font>
      <sz val="11"/>
      <name val="Arial CE"/>
      <family val="2"/>
      <charset val="238"/>
    </font>
    <font>
      <b/>
      <sz val="11"/>
      <name val="Arial CE"/>
      <family val="2"/>
      <charset val="238"/>
    </font>
    <font>
      <sz val="9"/>
      <name val="Arial CE"/>
      <family val="2"/>
      <charset val="238"/>
    </font>
    <font>
      <b/>
      <sz val="9"/>
      <name val="Arial CE"/>
      <family val="2"/>
      <charset val="238"/>
    </font>
    <font>
      <b/>
      <sz val="8"/>
      <name val="Arial CE"/>
      <family val="2"/>
      <charset val="238"/>
    </font>
    <font>
      <b/>
      <i/>
      <sz val="8"/>
      <name val="Arial CE"/>
      <family val="2"/>
      <charset val="238"/>
    </font>
    <font>
      <sz val="7"/>
      <name val="Arial CE"/>
      <family val="2"/>
      <charset val="238"/>
    </font>
    <font>
      <i/>
      <sz val="9"/>
      <name val="Arial CE"/>
      <family val="2"/>
      <charset val="238"/>
    </font>
    <font>
      <sz val="8"/>
      <name val="Arial"/>
      <family val="2"/>
      <charset val="238"/>
    </font>
    <font>
      <b/>
      <sz val="10"/>
      <color indexed="16"/>
      <name val="Arial CE"/>
      <family val="2"/>
      <charset val="238"/>
    </font>
    <font>
      <b/>
      <sz val="10"/>
      <color indexed="17"/>
      <name val="Arial CE"/>
      <family val="2"/>
      <charset val="238"/>
    </font>
    <font>
      <b/>
      <sz val="10"/>
      <color indexed="10"/>
      <name val="Arial CE"/>
      <family val="2"/>
      <charset val="238"/>
    </font>
    <font>
      <b/>
      <sz val="10"/>
      <color indexed="81"/>
      <name val="Tahoma"/>
      <family val="2"/>
      <charset val="238"/>
    </font>
    <font>
      <sz val="8"/>
      <color indexed="81"/>
      <name val="Tahoma"/>
      <family val="2"/>
      <charset val="238"/>
    </font>
    <font>
      <sz val="11"/>
      <color indexed="16"/>
      <name val="Arial CE"/>
      <family val="2"/>
      <charset val="238"/>
    </font>
    <font>
      <b/>
      <sz val="11"/>
      <color indexed="16"/>
      <name val="Arial CE"/>
      <family val="2"/>
      <charset val="238"/>
    </font>
    <font>
      <b/>
      <sz val="10"/>
      <color indexed="10"/>
      <name val="Tahoma"/>
      <family val="2"/>
      <charset val="238"/>
    </font>
    <font>
      <b/>
      <sz val="10"/>
      <color indexed="17"/>
      <name val="Tahoma"/>
      <family val="2"/>
      <charset val="238"/>
    </font>
    <font>
      <b/>
      <u/>
      <sz val="10"/>
      <color indexed="17"/>
      <name val="Tahoma"/>
      <family val="2"/>
      <charset val="238"/>
    </font>
    <font>
      <b/>
      <sz val="11"/>
      <color indexed="17"/>
      <name val="Arial CE"/>
      <family val="2"/>
      <charset val="238"/>
    </font>
    <font>
      <sz val="10"/>
      <color indexed="17"/>
      <name val="Arial CE"/>
      <family val="2"/>
      <charset val="238"/>
    </font>
    <font>
      <b/>
      <sz val="11"/>
      <name val="Arial"/>
      <family val="2"/>
      <charset val="238"/>
    </font>
    <font>
      <sz val="9"/>
      <name val="Arial"/>
      <family val="2"/>
      <charset val="238"/>
    </font>
    <font>
      <b/>
      <sz val="9"/>
      <color indexed="81"/>
      <name val="Tahoma"/>
      <family val="2"/>
      <charset val="238"/>
    </font>
    <font>
      <b/>
      <sz val="11"/>
      <name val="Arial CE"/>
      <charset val="238"/>
    </font>
    <font>
      <b/>
      <sz val="9"/>
      <name val="Arial"/>
      <family val="2"/>
      <charset val="238"/>
    </font>
    <font>
      <sz val="8"/>
      <name val="Arial CE"/>
      <charset val="238"/>
    </font>
    <font>
      <b/>
      <sz val="10"/>
      <name val="Arial CE"/>
      <charset val="238"/>
    </font>
    <font>
      <sz val="10"/>
      <name val="Arial CE"/>
      <charset val="238"/>
    </font>
    <font>
      <b/>
      <sz val="9"/>
      <name val="Arial CE"/>
      <charset val="238"/>
    </font>
    <font>
      <b/>
      <u/>
      <sz val="9"/>
      <name val="Arial CE"/>
      <charset val="238"/>
    </font>
    <font>
      <b/>
      <sz val="8"/>
      <name val="Arial CE"/>
      <charset val="238"/>
    </font>
    <font>
      <b/>
      <u/>
      <sz val="10"/>
      <color rgb="FF008000"/>
      <name val="Arial CE"/>
      <charset val="238"/>
    </font>
    <font>
      <sz val="11"/>
      <name val="Arial"/>
      <family val="2"/>
      <charset val="238"/>
    </font>
    <font>
      <b/>
      <sz val="11"/>
      <color rgb="FF0070C0"/>
      <name val="Arial CE"/>
      <family val="2"/>
      <charset val="238"/>
    </font>
    <font>
      <sz val="11"/>
      <color rgb="FF0070C0"/>
      <name val="Arial CE"/>
      <family val="2"/>
      <charset val="238"/>
    </font>
    <font>
      <b/>
      <sz val="11"/>
      <color rgb="FF00B050"/>
      <name val="Arial CE"/>
      <charset val="238"/>
    </font>
    <font>
      <sz val="11"/>
      <color rgb="FF00B050"/>
      <name val="Arial CE"/>
      <charset val="238"/>
    </font>
    <font>
      <b/>
      <sz val="10"/>
      <color rgb="FF00B050"/>
      <name val="Arial CE"/>
      <charset val="238"/>
    </font>
    <font>
      <sz val="11"/>
      <color rgb="FF00B050"/>
      <name val="Arial CE"/>
      <family val="2"/>
      <charset val="238"/>
    </font>
    <font>
      <b/>
      <sz val="11"/>
      <color rgb="FF00B050"/>
      <name val="Arial CE"/>
      <family val="2"/>
      <charset val="238"/>
    </font>
    <font>
      <b/>
      <sz val="10"/>
      <color rgb="FF0070C0"/>
      <name val="Arial CE"/>
      <charset val="238"/>
    </font>
    <font>
      <b/>
      <sz val="11"/>
      <color rgb="FFFF0000"/>
      <name val="Arial CE"/>
      <family val="2"/>
      <charset val="238"/>
    </font>
    <font>
      <b/>
      <u/>
      <sz val="11"/>
      <name val="Arial CE"/>
      <charset val="238"/>
    </font>
    <font>
      <sz val="11"/>
      <color rgb="FF7030A0"/>
      <name val="Arial CE"/>
      <family val="2"/>
      <charset val="238"/>
    </font>
    <font>
      <b/>
      <sz val="11"/>
      <color theme="1"/>
      <name val="Arial CE"/>
      <family val="2"/>
      <charset val="238"/>
    </font>
    <font>
      <b/>
      <sz val="11"/>
      <color theme="1"/>
      <name val="Arial CE"/>
      <charset val="238"/>
    </font>
    <font>
      <b/>
      <sz val="11"/>
      <color rgb="FF0070C0"/>
      <name val="Arial CE"/>
      <charset val="238"/>
    </font>
    <font>
      <b/>
      <sz val="11"/>
      <color rgb="FF7030A0"/>
      <name val="Arial CE"/>
      <charset val="238"/>
    </font>
    <font>
      <b/>
      <sz val="11"/>
      <color theme="9" tint="-0.249977111117893"/>
      <name val="Arial CE"/>
      <family val="2"/>
      <charset val="238"/>
    </font>
    <font>
      <sz val="11"/>
      <color theme="9" tint="-0.249977111117893"/>
      <name val="Arial CE"/>
      <family val="2"/>
      <charset val="238"/>
    </font>
    <font>
      <b/>
      <sz val="11"/>
      <color theme="9" tint="-0.249977111117893"/>
      <name val="Arial CE"/>
      <charset val="238"/>
    </font>
    <font>
      <b/>
      <sz val="10"/>
      <color theme="9" tint="-0.249977111117893"/>
      <name val="Arial CE"/>
      <charset val="238"/>
    </font>
    <font>
      <b/>
      <sz val="11"/>
      <color theme="9"/>
      <name val="Arial CE"/>
      <charset val="238"/>
    </font>
    <font>
      <b/>
      <sz val="10"/>
      <color theme="9"/>
      <name val="Arial CE"/>
      <charset val="238"/>
    </font>
    <font>
      <sz val="11"/>
      <name val="Arial CE"/>
      <charset val="238"/>
    </font>
    <font>
      <b/>
      <sz val="11"/>
      <color rgb="FFFF0000"/>
      <name val="Arial CE"/>
      <charset val="238"/>
    </font>
    <font>
      <b/>
      <u/>
      <sz val="10"/>
      <name val="Arial CE"/>
      <charset val="238"/>
    </font>
    <font>
      <b/>
      <sz val="11"/>
      <color rgb="FFC00000"/>
      <name val="Arial CE"/>
      <charset val="238"/>
    </font>
    <font>
      <sz val="10"/>
      <color rgb="FF00B050"/>
      <name val="Arial CE"/>
      <charset val="238"/>
    </font>
    <font>
      <b/>
      <sz val="10"/>
      <color rgb="FFC00000"/>
      <name val="Arial CE"/>
      <charset val="238"/>
    </font>
    <font>
      <b/>
      <u/>
      <sz val="10"/>
      <color rgb="FFC00000"/>
      <name val="Arial CE"/>
      <charset val="238"/>
    </font>
  </fonts>
  <fills count="9">
    <fill>
      <patternFill patternType="none"/>
    </fill>
    <fill>
      <patternFill patternType="gray125"/>
    </fill>
    <fill>
      <patternFill patternType="solid">
        <fgColor indexed="43"/>
        <bgColor indexed="64"/>
      </patternFill>
    </fill>
    <fill>
      <patternFill patternType="solid">
        <fgColor theme="9" tint="0.59996337778862885"/>
        <bgColor indexed="64"/>
      </patternFill>
    </fill>
    <fill>
      <patternFill patternType="solid">
        <fgColor theme="6" tint="0.39994506668294322"/>
        <bgColor indexed="64"/>
      </patternFill>
    </fill>
    <fill>
      <patternFill patternType="solid">
        <fgColor rgb="FFFFFF99"/>
      </patternFill>
    </fill>
    <fill>
      <patternFill patternType="solid">
        <fgColor rgb="FFFFFF99"/>
        <bgColor indexed="64"/>
      </patternFill>
    </fill>
    <fill>
      <patternFill patternType="solid">
        <fgColor theme="6" tint="0.39997558519241921"/>
        <bgColor indexed="64"/>
      </patternFill>
    </fill>
    <fill>
      <patternFill patternType="solid">
        <fgColor theme="6"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3">
    <xf numFmtId="0" fontId="0" fillId="0" borderId="0"/>
    <xf numFmtId="164" fontId="1" fillId="0" borderId="0" applyFont="0" applyFill="0" applyBorder="0" applyAlignment="0" applyProtection="0"/>
    <xf numFmtId="9" fontId="32" fillId="0" borderId="0" applyFont="0" applyFill="0" applyBorder="0" applyAlignment="0" applyProtection="0"/>
  </cellStyleXfs>
  <cellXfs count="333">
    <xf numFmtId="0" fontId="0" fillId="0" borderId="0" xfId="0"/>
    <xf numFmtId="0" fontId="3"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5" fontId="4" fillId="2" borderId="2" xfId="0" applyNumberFormat="1" applyFont="1" applyFill="1" applyBorder="1" applyAlignment="1" applyProtection="1">
      <alignment horizontal="center"/>
      <protection locked="0"/>
    </xf>
    <xf numFmtId="0" fontId="14" fillId="0" borderId="0" xfId="0" applyFont="1"/>
    <xf numFmtId="0" fontId="24" fillId="0" borderId="0" xfId="0" applyFont="1"/>
    <xf numFmtId="0" fontId="14" fillId="0" borderId="0" xfId="0" applyFont="1" applyAlignment="1">
      <alignment horizontal="right"/>
    </xf>
    <xf numFmtId="0" fontId="24" fillId="0" borderId="0" xfId="0" applyFont="1" applyAlignment="1">
      <alignment horizontal="right"/>
    </xf>
    <xf numFmtId="0" fontId="14" fillId="0" borderId="0" xfId="0" applyFont="1" applyAlignment="1">
      <alignment horizontal="center"/>
    </xf>
    <xf numFmtId="0" fontId="23" fillId="0" borderId="0" xfId="0" applyFont="1" applyAlignment="1">
      <alignment horizontal="right"/>
    </xf>
    <xf numFmtId="0" fontId="4" fillId="2" borderId="1" xfId="0" applyFont="1" applyFill="1" applyBorder="1" applyAlignment="1" applyProtection="1">
      <alignment horizontal="center"/>
      <protection locked="0"/>
    </xf>
    <xf numFmtId="0" fontId="4" fillId="2" borderId="1" xfId="0" applyFont="1" applyFill="1" applyBorder="1" applyAlignment="1" applyProtection="1">
      <alignment horizontal="center" vertical="center"/>
      <protection locked="0"/>
    </xf>
    <xf numFmtId="166" fontId="4" fillId="2" borderId="1" xfId="0" applyNumberFormat="1" applyFont="1" applyFill="1" applyBorder="1" applyAlignment="1" applyProtection="1">
      <alignment horizontal="center"/>
      <protection locked="0"/>
    </xf>
    <xf numFmtId="4" fontId="5" fillId="2" borderId="2" xfId="0" applyNumberFormat="1" applyFont="1" applyFill="1" applyBorder="1" applyProtection="1">
      <protection locked="0"/>
    </xf>
    <xf numFmtId="0" fontId="1"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25" fillId="0" borderId="0" xfId="0" applyFont="1" applyAlignment="1">
      <alignment horizontal="centerContinuous" vertical="center"/>
    </xf>
    <xf numFmtId="0" fontId="24" fillId="0" borderId="0" xfId="0" applyFont="1" applyAlignment="1">
      <alignment horizontal="centerContinuous" vertical="center"/>
    </xf>
    <xf numFmtId="4" fontId="4" fillId="0" borderId="2" xfId="0" applyNumberFormat="1" applyFont="1" applyFill="1" applyBorder="1" applyAlignment="1" applyProtection="1">
      <alignment horizontal="right"/>
      <protection hidden="1"/>
    </xf>
    <xf numFmtId="4" fontId="5" fillId="0" borderId="5" xfId="0" applyNumberFormat="1" applyFont="1" applyFill="1" applyBorder="1" applyAlignment="1" applyProtection="1">
      <alignment horizontal="right"/>
      <protection hidden="1"/>
    </xf>
    <xf numFmtId="4" fontId="5" fillId="0" borderId="2" xfId="0" applyNumberFormat="1" applyFont="1" applyBorder="1" applyAlignment="1" applyProtection="1">
      <alignment horizontal="right"/>
      <protection hidden="1"/>
    </xf>
    <xf numFmtId="0" fontId="15" fillId="0" borderId="0" xfId="0" applyFont="1" applyFill="1" applyAlignment="1" applyProtection="1">
      <alignment horizontal="center" vertical="center"/>
      <protection hidden="1"/>
    </xf>
    <xf numFmtId="4" fontId="6" fillId="0" borderId="6" xfId="1" applyNumberFormat="1" applyFont="1" applyBorder="1" applyAlignment="1" applyProtection="1">
      <alignment horizontal="center"/>
      <protection hidden="1"/>
    </xf>
    <xf numFmtId="4" fontId="6" fillId="0" borderId="4" xfId="1" applyNumberFormat="1" applyFont="1" applyBorder="1" applyAlignment="1" applyProtection="1">
      <alignment horizontal="center"/>
      <protection hidden="1"/>
    </xf>
    <xf numFmtId="4" fontId="6" fillId="0" borderId="4" xfId="0" applyNumberFormat="1" applyFont="1" applyBorder="1" applyAlignment="1" applyProtection="1">
      <alignment horizontal="center"/>
      <protection hidden="1"/>
    </xf>
    <xf numFmtId="0" fontId="3" fillId="3" borderId="2" xfId="0" applyFont="1" applyFill="1" applyBorder="1" applyAlignment="1">
      <alignment horizontal="center"/>
    </xf>
    <xf numFmtId="0" fontId="1" fillId="3" borderId="2" xfId="0" applyFont="1" applyFill="1" applyBorder="1" applyAlignment="1">
      <alignment horizontal="center"/>
    </xf>
    <xf numFmtId="166" fontId="4" fillId="2" borderId="7" xfId="0" applyNumberFormat="1" applyFont="1" applyFill="1" applyBorder="1" applyAlignment="1" applyProtection="1">
      <alignment horizontal="center"/>
      <protection locked="0"/>
    </xf>
    <xf numFmtId="168" fontId="4" fillId="2" borderId="3" xfId="0" applyNumberFormat="1" applyFont="1" applyFill="1" applyBorder="1" applyAlignment="1" applyProtection="1">
      <alignment horizontal="center"/>
      <protection locked="0"/>
    </xf>
    <xf numFmtId="0" fontId="14" fillId="0" borderId="0" xfId="0" quotePrefix="1" applyFont="1"/>
    <xf numFmtId="168" fontId="13" fillId="3" borderId="1" xfId="0" applyNumberFormat="1" applyFont="1" applyFill="1" applyBorder="1" applyAlignment="1">
      <alignment horizontal="center" vertical="center"/>
    </xf>
    <xf numFmtId="0" fontId="26" fillId="3" borderId="1" xfId="0" applyFont="1" applyFill="1" applyBorder="1" applyAlignment="1">
      <alignment horizontal="center" vertical="center" wrapText="1" shrinkToFit="1"/>
    </xf>
    <xf numFmtId="0" fontId="13" fillId="3" borderId="1" xfId="0" applyFont="1" applyFill="1" applyBorder="1" applyAlignment="1">
      <alignment horizontal="center" vertical="center"/>
    </xf>
    <xf numFmtId="168" fontId="13" fillId="4" borderId="1" xfId="0" applyNumberFormat="1" applyFont="1" applyFill="1" applyBorder="1" applyAlignment="1">
      <alignment horizontal="center" vertical="center"/>
    </xf>
    <xf numFmtId="0" fontId="26" fillId="4" borderId="1" xfId="0" applyFont="1" applyFill="1" applyBorder="1" applyAlignment="1">
      <alignment horizontal="center" vertical="center" wrapText="1" shrinkToFit="1"/>
    </xf>
    <xf numFmtId="0" fontId="13" fillId="4" borderId="1" xfId="0" applyFont="1" applyFill="1" applyBorder="1" applyAlignment="1">
      <alignment horizontal="center" vertical="center"/>
    </xf>
    <xf numFmtId="0" fontId="3" fillId="4" borderId="8" xfId="0" applyFont="1" applyFill="1" applyBorder="1" applyAlignment="1">
      <alignment horizontal="center"/>
    </xf>
    <xf numFmtId="0" fontId="0" fillId="4" borderId="2" xfId="0" applyFill="1" applyBorder="1" applyAlignment="1">
      <alignment horizontal="center"/>
    </xf>
    <xf numFmtId="168" fontId="13"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xf>
    <xf numFmtId="0" fontId="29" fillId="0" borderId="2" xfId="0" applyFont="1" applyFill="1" applyBorder="1" applyAlignment="1">
      <alignment horizontal="center" vertical="center" wrapText="1" shrinkToFit="1"/>
    </xf>
    <xf numFmtId="0" fontId="3" fillId="0" borderId="0" xfId="0" applyFont="1" applyAlignment="1">
      <alignment horizontal="left"/>
    </xf>
    <xf numFmtId="0" fontId="0" fillId="0" borderId="0" xfId="0" applyAlignment="1">
      <alignment horizontal="left"/>
    </xf>
    <xf numFmtId="0" fontId="3" fillId="0" borderId="0" xfId="0" applyFont="1" applyAlignment="1"/>
    <xf numFmtId="0" fontId="0" fillId="0" borderId="0" xfId="0" applyAlignment="1"/>
    <xf numFmtId="0" fontId="4" fillId="0" borderId="0" xfId="0" applyFont="1" applyAlignment="1" applyProtection="1">
      <alignment horizontal="left"/>
    </xf>
    <xf numFmtId="0" fontId="5" fillId="0" borderId="0" xfId="0" applyFont="1" applyAlignment="1" applyProtection="1">
      <alignment horizontal="right"/>
    </xf>
    <xf numFmtId="0" fontId="4" fillId="0" borderId="0" xfId="0" applyFont="1" applyProtection="1"/>
    <xf numFmtId="0" fontId="5" fillId="0" borderId="0" xfId="0" applyFont="1" applyFill="1" applyAlignment="1" applyProtection="1">
      <alignment horizontal="right"/>
    </xf>
    <xf numFmtId="49"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4" fillId="0" borderId="0" xfId="0" applyFont="1" applyFill="1" applyProtection="1"/>
    <xf numFmtId="0" fontId="4" fillId="0" borderId="0" xfId="0" applyFont="1" applyFill="1" applyAlignment="1" applyProtection="1">
      <alignment horizontal="center"/>
    </xf>
    <xf numFmtId="0" fontId="5" fillId="0" borderId="0" xfId="0" applyFont="1" applyAlignment="1" applyProtection="1">
      <alignment horizontal="left"/>
    </xf>
    <xf numFmtId="0" fontId="5" fillId="0" borderId="0" xfId="0" applyFont="1" applyFill="1" applyAlignment="1" applyProtection="1"/>
    <xf numFmtId="0" fontId="5" fillId="0" borderId="0" xfId="0" applyFont="1" applyAlignment="1" applyProtection="1"/>
    <xf numFmtId="0" fontId="5" fillId="0" borderId="0" xfId="0" applyFont="1" applyFill="1" applyAlignment="1" applyProtection="1">
      <alignment horizontal="left"/>
    </xf>
    <xf numFmtId="0" fontId="1" fillId="0" borderId="0" xfId="0" applyFont="1" applyProtection="1"/>
    <xf numFmtId="0" fontId="4" fillId="0" borderId="0" xfId="0" applyFont="1" applyAlignment="1" applyProtection="1">
      <alignment horizontal="center"/>
    </xf>
    <xf numFmtId="0" fontId="5" fillId="0" borderId="0" xfId="0" applyFont="1" applyAlignment="1" applyProtection="1">
      <alignment horizontal="center"/>
    </xf>
    <xf numFmtId="0" fontId="4" fillId="0" borderId="0" xfId="0" applyFont="1" applyAlignment="1" applyProtection="1">
      <alignment vertical="center" wrapText="1"/>
    </xf>
    <xf numFmtId="0" fontId="5" fillId="0" borderId="1" xfId="0" applyFont="1" applyBorder="1" applyAlignment="1" applyProtection="1">
      <alignment horizontal="center" vertical="center" wrapText="1"/>
    </xf>
    <xf numFmtId="0" fontId="5" fillId="0" borderId="0" xfId="0" applyFont="1" applyProtection="1"/>
    <xf numFmtId="0" fontId="28" fillId="0" borderId="2" xfId="0" applyFont="1" applyFill="1" applyBorder="1" applyAlignment="1" applyProtection="1">
      <alignment horizontal="right"/>
    </xf>
    <xf numFmtId="0" fontId="28" fillId="0" borderId="0" xfId="0" applyFont="1" applyFill="1" applyBorder="1" applyAlignment="1" applyProtection="1">
      <alignment horizontal="right"/>
    </xf>
    <xf numFmtId="0" fontId="4" fillId="0" borderId="0" xfId="0" applyFont="1" applyFill="1" applyBorder="1" applyAlignment="1" applyProtection="1">
      <alignment horizontal="center"/>
    </xf>
    <xf numFmtId="0" fontId="14" fillId="0" borderId="0" xfId="0" applyFont="1" applyFill="1" applyAlignment="1" applyProtection="1">
      <alignment horizontal="left" vertical="center"/>
    </xf>
    <xf numFmtId="0" fontId="11" fillId="0" borderId="0" xfId="0" applyFont="1" applyFill="1" applyAlignment="1" applyProtection="1">
      <alignment horizontal="left"/>
    </xf>
    <xf numFmtId="165" fontId="4" fillId="0" borderId="0" xfId="0" applyNumberFormat="1" applyFont="1" applyFill="1" applyBorder="1" applyAlignment="1" applyProtection="1">
      <alignment horizontal="center"/>
    </xf>
    <xf numFmtId="4" fontId="4" fillId="0" borderId="0" xfId="0" applyNumberFormat="1" applyFont="1" applyFill="1" applyBorder="1" applyAlignment="1" applyProtection="1">
      <alignment horizontal="center"/>
    </xf>
    <xf numFmtId="0" fontId="19" fillId="0" borderId="0" xfId="0" applyFont="1" applyAlignment="1" applyProtection="1">
      <alignment horizontal="right"/>
    </xf>
    <xf numFmtId="0" fontId="18" fillId="0" borderId="0" xfId="0" applyFont="1" applyAlignment="1" applyProtection="1">
      <alignment horizontal="center"/>
    </xf>
    <xf numFmtId="0" fontId="4" fillId="0" borderId="0" xfId="0" applyFont="1" applyAlignment="1" applyProtection="1">
      <alignment horizontal="right"/>
    </xf>
    <xf numFmtId="0" fontId="7" fillId="0" borderId="0" xfId="0" applyFont="1" applyProtection="1"/>
    <xf numFmtId="0" fontId="6" fillId="0" borderId="0" xfId="0" applyFont="1" applyProtection="1"/>
    <xf numFmtId="0" fontId="6" fillId="0" borderId="0" xfId="0" applyFont="1" applyAlignment="1" applyProtection="1">
      <alignment horizontal="center"/>
    </xf>
    <xf numFmtId="0" fontId="7" fillId="0" borderId="0" xfId="0" applyFont="1" applyAlignment="1" applyProtection="1">
      <alignment horizontal="right"/>
    </xf>
    <xf numFmtId="0" fontId="6" fillId="0" borderId="0" xfId="0" applyFont="1" applyFill="1" applyBorder="1" applyAlignment="1" applyProtection="1">
      <alignment horizontal="center"/>
    </xf>
    <xf numFmtId="0" fontId="6" fillId="0" borderId="0" xfId="0" applyFont="1" applyBorder="1" applyAlignment="1" applyProtection="1">
      <alignment horizontal="center"/>
    </xf>
    <xf numFmtId="0" fontId="6" fillId="0" borderId="0" xfId="0" applyFont="1" applyAlignment="1" applyProtection="1">
      <alignment horizontal="left"/>
    </xf>
    <xf numFmtId="0" fontId="6" fillId="0" borderId="0" xfId="0" applyFont="1" applyBorder="1" applyProtection="1"/>
    <xf numFmtId="0" fontId="6" fillId="0" borderId="0" xfId="0" applyFont="1" applyBorder="1" applyAlignment="1" applyProtection="1">
      <alignment horizontal="left"/>
    </xf>
    <xf numFmtId="0" fontId="10" fillId="0" borderId="9" xfId="0" applyFont="1" applyBorder="1" applyProtection="1"/>
    <xf numFmtId="0" fontId="8" fillId="0" borderId="7" xfId="0" applyFont="1" applyBorder="1" applyAlignment="1" applyProtection="1">
      <alignment horizontal="center"/>
    </xf>
    <xf numFmtId="0" fontId="6" fillId="0" borderId="0" xfId="0" applyNumberFormat="1" applyFont="1" applyBorder="1" applyAlignment="1" applyProtection="1">
      <alignment horizontal="center"/>
    </xf>
    <xf numFmtId="40" fontId="6" fillId="0" borderId="0" xfId="1" applyNumberFormat="1" applyFont="1" applyBorder="1" applyAlignment="1" applyProtection="1">
      <alignment horizontal="center"/>
    </xf>
    <xf numFmtId="4" fontId="6" fillId="0" borderId="0" xfId="0" applyNumberFormat="1" applyFont="1" applyFill="1" applyBorder="1" applyAlignment="1" applyProtection="1">
      <alignment horizontal="left"/>
    </xf>
    <xf numFmtId="0" fontId="7" fillId="0" borderId="0" xfId="0" applyFont="1" applyBorder="1" applyAlignment="1" applyProtection="1">
      <alignment horizontal="left"/>
    </xf>
    <xf numFmtId="0" fontId="12" fillId="0" borderId="0" xfId="0" applyFont="1" applyProtection="1"/>
    <xf numFmtId="0" fontId="9" fillId="0" borderId="0" xfId="0" applyFont="1" applyAlignment="1" applyProtection="1">
      <alignment horizontal="left"/>
    </xf>
    <xf numFmtId="0" fontId="8" fillId="0" borderId="0" xfId="0" applyFont="1" applyBorder="1" applyAlignment="1" applyProtection="1">
      <alignment horizontal="center"/>
    </xf>
    <xf numFmtId="0" fontId="2" fillId="0" borderId="7" xfId="0" applyFont="1" applyBorder="1" applyAlignment="1" applyProtection="1">
      <alignment horizontal="center"/>
    </xf>
    <xf numFmtId="0" fontId="4" fillId="6" borderId="2" xfId="2" applyNumberFormat="1" applyFont="1" applyFill="1" applyBorder="1" applyAlignment="1" applyProtection="1">
      <alignment horizontal="center"/>
      <protection locked="0"/>
    </xf>
    <xf numFmtId="0" fontId="6" fillId="0" borderId="0" xfId="0" applyFont="1" applyBorder="1" applyAlignment="1" applyProtection="1">
      <alignment horizontal="right"/>
    </xf>
    <xf numFmtId="0" fontId="6" fillId="0" borderId="0" xfId="0" applyFont="1" applyAlignment="1" applyProtection="1">
      <alignment horizontal="right"/>
    </xf>
    <xf numFmtId="0" fontId="31" fillId="0" borderId="0" xfId="0" applyFont="1" applyFill="1" applyAlignment="1" applyProtection="1">
      <alignment horizontal="left" vertical="top" wrapText="1"/>
    </xf>
    <xf numFmtId="0" fontId="7" fillId="0" borderId="0" xfId="0" applyFont="1" applyFill="1" applyBorder="1" applyAlignment="1" applyProtection="1">
      <alignment horizontal="center"/>
    </xf>
    <xf numFmtId="0" fontId="33" fillId="2" borderId="1" xfId="0" applyFont="1" applyFill="1" applyBorder="1" applyAlignment="1" applyProtection="1">
      <alignment horizontal="center"/>
      <protection locked="0"/>
    </xf>
    <xf numFmtId="0" fontId="33" fillId="0" borderId="0" xfId="0" applyFont="1" applyAlignment="1" applyProtection="1">
      <alignment horizontal="right"/>
    </xf>
    <xf numFmtId="0" fontId="31" fillId="2" borderId="1" xfId="0" applyNumberFormat="1" applyFont="1" applyFill="1" applyBorder="1" applyAlignment="1" applyProtection="1">
      <alignment horizontal="center"/>
      <protection locked="0"/>
    </xf>
    <xf numFmtId="0" fontId="35" fillId="0" borderId="7" xfId="0" applyFont="1" applyBorder="1" applyAlignment="1" applyProtection="1">
      <alignment horizontal="center"/>
    </xf>
    <xf numFmtId="0" fontId="2" fillId="0" borderId="0" xfId="0" applyFont="1" applyProtection="1"/>
    <xf numFmtId="1" fontId="6" fillId="0" borderId="26" xfId="0" applyNumberFormat="1" applyFont="1" applyBorder="1" applyAlignment="1" applyProtection="1">
      <alignment horizontal="right"/>
      <protection hidden="1"/>
    </xf>
    <xf numFmtId="4" fontId="6" fillId="0" borderId="26" xfId="1" applyNumberFormat="1" applyFont="1" applyBorder="1" applyAlignment="1" applyProtection="1">
      <alignment horizontal="center"/>
      <protection hidden="1"/>
    </xf>
    <xf numFmtId="4" fontId="6" fillId="0" borderId="7" xfId="1" applyNumberFormat="1" applyFont="1" applyBorder="1" applyAlignment="1" applyProtection="1">
      <alignment horizontal="center"/>
      <protection hidden="1"/>
    </xf>
    <xf numFmtId="4" fontId="33" fillId="0" borderId="7" xfId="1" applyNumberFormat="1" applyFont="1" applyBorder="1" applyAlignment="1" applyProtection="1">
      <alignment horizontal="center"/>
      <protection hidden="1"/>
    </xf>
    <xf numFmtId="1" fontId="6" fillId="0" borderId="4" xfId="0" applyNumberFormat="1" applyFont="1" applyBorder="1" applyAlignment="1" applyProtection="1">
      <alignment horizontal="right"/>
      <protection hidden="1"/>
    </xf>
    <xf numFmtId="166" fontId="6" fillId="0" borderId="28" xfId="0" applyNumberFormat="1" applyFont="1" applyBorder="1" applyAlignment="1" applyProtection="1">
      <alignment horizontal="center"/>
      <protection hidden="1"/>
    </xf>
    <xf numFmtId="166" fontId="6" fillId="0" borderId="29" xfId="0" applyNumberFormat="1" applyFont="1" applyBorder="1" applyAlignment="1" applyProtection="1">
      <alignment horizontal="center"/>
      <protection hidden="1"/>
    </xf>
    <xf numFmtId="4" fontId="33" fillId="0" borderId="4" xfId="1" applyNumberFormat="1" applyFont="1" applyBorder="1" applyAlignment="1" applyProtection="1">
      <alignment horizontal="center"/>
      <protection hidden="1"/>
    </xf>
    <xf numFmtId="1" fontId="6" fillId="0" borderId="11" xfId="0" applyNumberFormat="1" applyFont="1" applyBorder="1" applyAlignment="1" applyProtection="1">
      <alignment horizontal="right"/>
      <protection hidden="1"/>
    </xf>
    <xf numFmtId="4" fontId="6" fillId="0" borderId="11" xfId="1" applyNumberFormat="1" applyFont="1" applyBorder="1" applyAlignment="1" applyProtection="1">
      <alignment horizontal="center"/>
      <protection hidden="1"/>
    </xf>
    <xf numFmtId="4" fontId="33" fillId="0" borderId="11" xfId="1" applyNumberFormat="1" applyFont="1" applyBorder="1" applyAlignment="1" applyProtection="1">
      <alignment horizontal="center"/>
      <protection hidden="1"/>
    </xf>
    <xf numFmtId="1" fontId="6" fillId="0" borderId="12" xfId="0" applyNumberFormat="1" applyFont="1" applyBorder="1" applyAlignment="1" applyProtection="1">
      <alignment horizontal="right"/>
      <protection hidden="1"/>
    </xf>
    <xf numFmtId="4" fontId="6" fillId="0" borderId="12" xfId="1" applyNumberFormat="1" applyFont="1" applyBorder="1" applyAlignment="1" applyProtection="1">
      <alignment horizontal="center"/>
      <protection hidden="1"/>
    </xf>
    <xf numFmtId="4" fontId="33" fillId="0" borderId="12" xfId="1" applyNumberFormat="1" applyFont="1" applyBorder="1" applyAlignment="1" applyProtection="1">
      <alignment horizontal="center"/>
      <protection hidden="1"/>
    </xf>
    <xf numFmtId="4" fontId="33" fillId="0" borderId="4" xfId="0" applyNumberFormat="1" applyFont="1" applyBorder="1" applyAlignment="1" applyProtection="1">
      <alignment horizontal="center"/>
      <protection hidden="1"/>
    </xf>
    <xf numFmtId="0" fontId="2" fillId="0" borderId="0" xfId="0" applyFont="1" applyAlignment="1" applyProtection="1">
      <alignment horizontal="center"/>
    </xf>
    <xf numFmtId="0" fontId="2" fillId="0" borderId="0" xfId="0" applyFont="1" applyFill="1" applyBorder="1" applyAlignment="1" applyProtection="1">
      <alignment horizontal="center"/>
    </xf>
    <xf numFmtId="4" fontId="2" fillId="0" borderId="0" xfId="0" applyNumberFormat="1" applyFont="1" applyFill="1" applyBorder="1" applyAlignment="1" applyProtection="1">
      <alignment horizontal="right"/>
    </xf>
    <xf numFmtId="0" fontId="2" fillId="0" borderId="0" xfId="0" applyFont="1" applyBorder="1" applyAlignment="1" applyProtection="1">
      <alignment horizontal="left"/>
    </xf>
    <xf numFmtId="0" fontId="2" fillId="0" borderId="0" xfId="0" applyFont="1" applyFill="1" applyBorder="1" applyProtection="1"/>
    <xf numFmtId="0" fontId="1" fillId="0" borderId="0" xfId="0" applyFont="1" applyFill="1" applyBorder="1" applyProtection="1"/>
    <xf numFmtId="0" fontId="1" fillId="0" borderId="0" xfId="0" applyFont="1" applyAlignment="1" applyProtection="1">
      <alignment horizontal="center"/>
    </xf>
    <xf numFmtId="167" fontId="6" fillId="2" borderId="1" xfId="0" applyNumberFormat="1" applyFont="1" applyFill="1" applyBorder="1" applyAlignment="1" applyProtection="1">
      <alignment horizontal="center"/>
      <protection locked="0"/>
    </xf>
    <xf numFmtId="0" fontId="1" fillId="0" borderId="0" xfId="0" applyFont="1" applyAlignment="1" applyProtection="1">
      <alignment horizontal="left"/>
    </xf>
    <xf numFmtId="1" fontId="1" fillId="2" borderId="1" xfId="0" applyNumberFormat="1" applyFont="1" applyFill="1" applyBorder="1" applyAlignment="1" applyProtection="1">
      <alignment horizontal="center"/>
      <protection locked="0"/>
    </xf>
    <xf numFmtId="0" fontId="2" fillId="0" borderId="0" xfId="0" applyFont="1" applyAlignment="1" applyProtection="1">
      <alignment horizontal="left"/>
    </xf>
    <xf numFmtId="0" fontId="1" fillId="0" borderId="0" xfId="0" applyFont="1" applyFill="1" applyBorder="1" applyAlignment="1" applyProtection="1">
      <alignment horizontal="center"/>
    </xf>
    <xf numFmtId="168" fontId="6" fillId="0" borderId="30" xfId="0" applyNumberFormat="1" applyFont="1" applyBorder="1" applyAlignment="1" applyProtection="1">
      <alignment horizontal="center"/>
      <protection hidden="1"/>
    </xf>
    <xf numFmtId="168" fontId="6" fillId="0" borderId="6" xfId="0" applyNumberFormat="1" applyFont="1" applyBorder="1" applyAlignment="1" applyProtection="1">
      <alignment horizontal="center"/>
      <protection hidden="1"/>
    </xf>
    <xf numFmtId="168" fontId="6" fillId="0" borderId="20" xfId="0" applyNumberFormat="1" applyFont="1" applyBorder="1" applyAlignment="1" applyProtection="1">
      <alignment horizontal="center"/>
      <protection hidden="1"/>
    </xf>
    <xf numFmtId="168" fontId="6" fillId="0" borderId="17" xfId="0" applyNumberFormat="1" applyFont="1" applyBorder="1" applyAlignment="1" applyProtection="1">
      <alignment horizontal="center"/>
      <protection hidden="1"/>
    </xf>
    <xf numFmtId="0" fontId="30" fillId="0" borderId="7" xfId="0" applyFont="1" applyBorder="1" applyAlignment="1" applyProtection="1">
      <alignment horizontal="center"/>
    </xf>
    <xf numFmtId="2" fontId="6" fillId="0" borderId="26" xfId="0" applyNumberFormat="1" applyFont="1" applyBorder="1" applyAlignment="1" applyProtection="1">
      <alignment horizontal="center"/>
      <protection hidden="1"/>
    </xf>
    <xf numFmtId="2" fontId="6" fillId="0" borderId="4" xfId="0" applyNumberFormat="1" applyFont="1" applyBorder="1" applyAlignment="1" applyProtection="1">
      <alignment horizontal="center"/>
      <protection hidden="1"/>
    </xf>
    <xf numFmtId="2" fontId="6" fillId="0" borderId="11" xfId="0" applyNumberFormat="1" applyFont="1" applyBorder="1" applyAlignment="1" applyProtection="1">
      <alignment horizontal="center"/>
      <protection hidden="1"/>
    </xf>
    <xf numFmtId="2" fontId="6" fillId="0" borderId="12" xfId="0" applyNumberFormat="1" applyFont="1" applyBorder="1" applyAlignment="1" applyProtection="1">
      <alignment horizontal="center"/>
      <protection hidden="1"/>
    </xf>
    <xf numFmtId="1" fontId="6" fillId="0" borderId="7" xfId="0" applyNumberFormat="1" applyFont="1" applyBorder="1" applyAlignment="1" applyProtection="1">
      <alignment horizontal="right"/>
      <protection hidden="1"/>
    </xf>
    <xf numFmtId="166" fontId="6" fillId="0" borderId="13" xfId="0" applyNumberFormat="1" applyFont="1" applyBorder="1" applyAlignment="1" applyProtection="1">
      <alignment horizontal="center"/>
      <protection hidden="1"/>
    </xf>
    <xf numFmtId="166" fontId="6" fillId="0" borderId="24" xfId="0" applyNumberFormat="1" applyFont="1" applyBorder="1" applyAlignment="1" applyProtection="1">
      <alignment horizontal="center"/>
      <protection hidden="1"/>
    </xf>
    <xf numFmtId="0" fontId="10" fillId="0" borderId="19" xfId="0" applyFont="1" applyBorder="1" applyAlignment="1" applyProtection="1">
      <alignment horizontal="left"/>
    </xf>
    <xf numFmtId="166" fontId="6" fillId="0" borderId="26" xfId="0" applyNumberFormat="1" applyFont="1" applyBorder="1" applyAlignment="1" applyProtection="1">
      <alignment horizontal="center"/>
      <protection hidden="1"/>
    </xf>
    <xf numFmtId="166" fontId="6" fillId="0" borderId="4" xfId="0" applyNumberFormat="1" applyFont="1" applyBorder="1" applyAlignment="1" applyProtection="1">
      <alignment horizontal="center"/>
      <protection hidden="1"/>
    </xf>
    <xf numFmtId="166" fontId="6" fillId="0" borderId="7" xfId="0" applyNumberFormat="1" applyFont="1" applyBorder="1" applyAlignment="1" applyProtection="1">
      <alignment horizontal="center"/>
      <protection hidden="1"/>
    </xf>
    <xf numFmtId="166" fontId="6" fillId="0" borderId="11" xfId="0" applyNumberFormat="1" applyFont="1" applyBorder="1" applyAlignment="1" applyProtection="1">
      <alignment horizontal="center"/>
      <protection hidden="1"/>
    </xf>
    <xf numFmtId="166" fontId="6" fillId="0" borderId="12" xfId="0" applyNumberFormat="1" applyFont="1" applyBorder="1" applyAlignment="1" applyProtection="1">
      <alignment horizontal="center"/>
      <protection hidden="1"/>
    </xf>
    <xf numFmtId="0" fontId="2" fillId="0" borderId="20" xfId="0" applyFont="1" applyBorder="1" applyAlignment="1" applyProtection="1">
      <alignment horizontal="center"/>
    </xf>
    <xf numFmtId="4" fontId="5" fillId="2" borderId="2" xfId="0" quotePrefix="1" applyNumberFormat="1" applyFont="1" applyFill="1" applyBorder="1" applyAlignment="1" applyProtection="1">
      <alignment horizontal="center"/>
      <protection locked="0"/>
    </xf>
    <xf numFmtId="0" fontId="2" fillId="0" borderId="11"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35" fillId="0" borderId="11" xfId="0" applyFont="1" applyBorder="1" applyAlignment="1" applyProtection="1">
      <alignment horizontal="center"/>
      <protection hidden="1"/>
    </xf>
    <xf numFmtId="0" fontId="2" fillId="0" borderId="12"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12" xfId="0" applyFont="1" applyBorder="1" applyProtection="1">
      <protection hidden="1"/>
    </xf>
    <xf numFmtId="0" fontId="2" fillId="0" borderId="31" xfId="0" applyFont="1" applyBorder="1" applyAlignment="1" applyProtection="1">
      <alignment horizontal="center"/>
      <protection hidden="1"/>
    </xf>
    <xf numFmtId="0" fontId="30" fillId="0" borderId="12"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35" fillId="0" borderId="12" xfId="0" applyFont="1" applyBorder="1" applyAlignment="1" applyProtection="1">
      <alignment horizontal="center"/>
      <protection hidden="1"/>
    </xf>
    <xf numFmtId="0" fontId="6" fillId="0" borderId="25" xfId="0" applyFont="1" applyBorder="1" applyAlignment="1" applyProtection="1">
      <alignment horizontal="center"/>
      <protection hidden="1"/>
    </xf>
    <xf numFmtId="0" fontId="6" fillId="0" borderId="28"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6" fillId="0" borderId="2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0" xfId="0" applyNumberFormat="1" applyFont="1" applyBorder="1" applyAlignment="1" applyProtection="1">
      <alignment horizontal="center"/>
      <protection hidden="1"/>
    </xf>
    <xf numFmtId="0" fontId="30" fillId="0" borderId="0" xfId="0" applyFont="1" applyBorder="1" applyAlignment="1" applyProtection="1">
      <alignment horizontal="center"/>
      <protection hidden="1"/>
    </xf>
    <xf numFmtId="0" fontId="2" fillId="0" borderId="0" xfId="0" applyFont="1" applyFill="1" applyBorder="1" applyAlignment="1" applyProtection="1"/>
    <xf numFmtId="168" fontId="6" fillId="0" borderId="12" xfId="0" applyNumberFormat="1" applyFont="1" applyBorder="1" applyAlignment="1" applyProtection="1">
      <alignment horizontal="center"/>
      <protection hidden="1"/>
    </xf>
    <xf numFmtId="167" fontId="6" fillId="0" borderId="0" xfId="0" applyNumberFormat="1"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4" fontId="2" fillId="0" borderId="0" xfId="0" applyNumberFormat="1" applyFont="1" applyFill="1" applyBorder="1" applyAlignment="1" applyProtection="1">
      <alignment horizontal="right"/>
      <protection hidden="1"/>
    </xf>
    <xf numFmtId="0" fontId="0" fillId="0" borderId="0" xfId="0" applyFill="1" applyBorder="1" applyAlignment="1" applyProtection="1">
      <alignment horizontal="center"/>
      <protection hidden="1"/>
    </xf>
    <xf numFmtId="168" fontId="13" fillId="7" borderId="1" xfId="0" applyNumberFormat="1" applyFont="1" applyFill="1" applyBorder="1" applyAlignment="1">
      <alignment horizontal="center" vertical="center"/>
    </xf>
    <xf numFmtId="0" fontId="26" fillId="7" borderId="1" xfId="0" applyFont="1" applyFill="1" applyBorder="1" applyAlignment="1">
      <alignment horizontal="center" vertical="center" wrapText="1" shrinkToFit="1"/>
    </xf>
    <xf numFmtId="0" fontId="13" fillId="7" borderId="1" xfId="0" applyFont="1" applyFill="1" applyBorder="1" applyAlignment="1">
      <alignment horizontal="center" vertical="center"/>
    </xf>
    <xf numFmtId="0" fontId="4" fillId="6" borderId="5" xfId="0" applyNumberFormat="1" applyFont="1" applyFill="1" applyBorder="1" applyAlignment="1" applyProtection="1">
      <alignment horizontal="center"/>
      <protection locked="0"/>
    </xf>
    <xf numFmtId="4" fontId="4" fillId="0" borderId="3" xfId="0" applyNumberFormat="1" applyFont="1" applyFill="1" applyBorder="1" applyAlignment="1" applyProtection="1">
      <alignment vertical="center" wrapText="1"/>
      <protection hidden="1"/>
    </xf>
    <xf numFmtId="4" fontId="37" fillId="0" borderId="1" xfId="0" applyNumberFormat="1" applyFont="1" applyBorder="1" applyAlignment="1">
      <alignment vertical="center"/>
    </xf>
    <xf numFmtId="0" fontId="3" fillId="0" borderId="1" xfId="0" applyFont="1" applyBorder="1" applyAlignment="1">
      <alignment horizontal="left"/>
    </xf>
    <xf numFmtId="167" fontId="14" fillId="0" borderId="0" xfId="0" quotePrefix="1" applyNumberFormat="1" applyFont="1" applyAlignment="1">
      <alignment horizontal="left"/>
    </xf>
    <xf numFmtId="169" fontId="39" fillId="2" borderId="2" xfId="0" applyNumberFormat="1" applyFont="1" applyFill="1" applyBorder="1" applyAlignment="1" applyProtection="1">
      <alignment horizontal="center"/>
      <protection locked="0"/>
    </xf>
    <xf numFmtId="0" fontId="40" fillId="0" borderId="0" xfId="0" applyFont="1" applyProtection="1"/>
    <xf numFmtId="0" fontId="40" fillId="0" borderId="0" xfId="0" applyFont="1" applyBorder="1" applyAlignment="1" applyProtection="1">
      <alignment horizontal="right"/>
    </xf>
    <xf numFmtId="0" fontId="43" fillId="0" borderId="0" xfId="0" applyFont="1" applyAlignment="1" applyProtection="1">
      <alignment horizontal="center"/>
    </xf>
    <xf numFmtId="0" fontId="44" fillId="0" borderId="0" xfId="0" applyFont="1" applyProtection="1"/>
    <xf numFmtId="0" fontId="44" fillId="0" borderId="0" xfId="0" applyFont="1" applyAlignment="1" applyProtection="1">
      <alignment horizontal="right"/>
    </xf>
    <xf numFmtId="4" fontId="44" fillId="0" borderId="2" xfId="0" applyNumberFormat="1" applyFont="1" applyFill="1" applyBorder="1" applyAlignment="1" applyProtection="1">
      <alignment horizontal="right"/>
      <protection hidden="1"/>
    </xf>
    <xf numFmtId="49" fontId="46" fillId="2" borderId="2" xfId="0" applyNumberFormat="1" applyFont="1" applyFill="1" applyBorder="1" applyAlignment="1" applyProtection="1">
      <alignment horizontal="center"/>
      <protection locked="0"/>
    </xf>
    <xf numFmtId="4" fontId="5" fillId="0" borderId="0" xfId="0" applyNumberFormat="1" applyFont="1" applyBorder="1" applyAlignment="1" applyProtection="1">
      <alignment horizontal="right"/>
      <protection hidden="1"/>
    </xf>
    <xf numFmtId="0" fontId="48" fillId="0" borderId="0" xfId="0" applyFont="1" applyFill="1" applyAlignment="1" applyProtection="1">
      <alignment horizontal="center"/>
    </xf>
    <xf numFmtId="0" fontId="49" fillId="0" borderId="0" xfId="0" applyFont="1" applyProtection="1"/>
    <xf numFmtId="4" fontId="49" fillId="0" borderId="2" xfId="0" applyNumberFormat="1" applyFont="1" applyFill="1" applyBorder="1" applyAlignment="1" applyProtection="1">
      <alignment horizontal="right"/>
      <protection hidden="1"/>
    </xf>
    <xf numFmtId="0" fontId="50" fillId="0" borderId="0" xfId="0" applyFont="1" applyAlignment="1" applyProtection="1">
      <alignment horizontal="right"/>
    </xf>
    <xf numFmtId="0" fontId="53" fillId="0" borderId="0" xfId="0" applyFont="1" applyProtection="1"/>
    <xf numFmtId="0" fontId="53" fillId="0" borderId="0" xfId="0" applyFont="1" applyAlignment="1" applyProtection="1">
      <alignment horizontal="right"/>
    </xf>
    <xf numFmtId="4" fontId="54" fillId="2" borderId="3" xfId="0" applyNumberFormat="1" applyFont="1" applyFill="1" applyBorder="1" applyAlignment="1" applyProtection="1">
      <alignment horizontal="center"/>
      <protection locked="0"/>
    </xf>
    <xf numFmtId="0" fontId="53" fillId="0" borderId="0" xfId="0" applyFont="1" applyAlignment="1" applyProtection="1">
      <alignment horizontal="left"/>
    </xf>
    <xf numFmtId="4" fontId="54" fillId="2" borderId="2" xfId="0" applyNumberFormat="1" applyFont="1" applyFill="1" applyBorder="1" applyAlignment="1" applyProtection="1">
      <alignment horizontal="center"/>
      <protection locked="0"/>
    </xf>
    <xf numFmtId="4" fontId="54" fillId="0" borderId="2" xfId="0" applyNumberFormat="1" applyFont="1" applyFill="1" applyBorder="1" applyAlignment="1" applyProtection="1">
      <alignment horizontal="right"/>
      <protection hidden="1"/>
    </xf>
    <xf numFmtId="0" fontId="5" fillId="0" borderId="0" xfId="0" applyFont="1" applyAlignment="1" applyProtection="1">
      <alignment horizontal="right" vertical="center" wrapText="1"/>
    </xf>
    <xf numFmtId="0" fontId="4" fillId="0" borderId="0" xfId="0" applyFont="1" applyBorder="1" applyAlignment="1" applyProtection="1">
      <alignment horizontal="center"/>
    </xf>
    <xf numFmtId="0" fontId="4" fillId="0" borderId="0" xfId="0" applyFont="1" applyBorder="1" applyProtection="1"/>
    <xf numFmtId="0" fontId="5" fillId="0" borderId="0" xfId="0" applyFont="1" applyAlignment="1" applyProtection="1">
      <alignment horizontal="right" vertical="center"/>
    </xf>
    <xf numFmtId="0" fontId="4" fillId="0" borderId="0" xfId="0" applyFont="1" applyBorder="1" applyAlignment="1" applyProtection="1">
      <alignment horizontal="right" vertical="center"/>
    </xf>
    <xf numFmtId="2" fontId="5" fillId="0" borderId="0" xfId="0" applyNumberFormat="1" applyFont="1" applyAlignment="1" applyProtection="1">
      <alignment horizontal="right"/>
    </xf>
    <xf numFmtId="0" fontId="31" fillId="0" borderId="1" xfId="0" applyFont="1" applyBorder="1" applyAlignment="1">
      <alignment horizontal="left"/>
    </xf>
    <xf numFmtId="0" fontId="28" fillId="8" borderId="1" xfId="0" applyFont="1" applyFill="1" applyBorder="1" applyAlignment="1" applyProtection="1">
      <alignment horizontal="left"/>
    </xf>
    <xf numFmtId="0" fontId="60" fillId="5" borderId="8" xfId="0" applyFont="1" applyFill="1" applyBorder="1" applyAlignment="1" applyProtection="1">
      <alignment horizontal="center"/>
      <protection locked="0"/>
    </xf>
    <xf numFmtId="0" fontId="41" fillId="0" borderId="0" xfId="0" applyFont="1" applyBorder="1" applyProtection="1"/>
    <xf numFmtId="4" fontId="41" fillId="0" borderId="2" xfId="0" applyNumberFormat="1" applyFont="1" applyFill="1" applyBorder="1" applyAlignment="1" applyProtection="1">
      <alignment horizontal="center"/>
    </xf>
    <xf numFmtId="0" fontId="28" fillId="0" borderId="0" xfId="0" applyFont="1" applyProtection="1"/>
    <xf numFmtId="0" fontId="35" fillId="0" borderId="22" xfId="0" applyFont="1" applyBorder="1" applyAlignment="1" applyProtection="1">
      <alignment horizontal="center"/>
      <protection hidden="1"/>
    </xf>
    <xf numFmtId="0" fontId="0" fillId="0" borderId="0" xfId="0" applyFont="1" applyBorder="1" applyAlignment="1" applyProtection="1">
      <alignment horizontal="left" vertical="center" wrapText="1"/>
    </xf>
    <xf numFmtId="0" fontId="63" fillId="0" borderId="7" xfId="0" applyFont="1" applyBorder="1" applyAlignment="1" applyProtection="1">
      <alignment horizontal="right" vertical="center" wrapText="1"/>
    </xf>
    <xf numFmtId="170" fontId="41" fillId="0" borderId="0" xfId="0" applyNumberFormat="1" applyFont="1" applyFill="1" applyBorder="1" applyAlignment="1" applyProtection="1">
      <alignment horizontal="center"/>
      <protection hidden="1"/>
    </xf>
    <xf numFmtId="0" fontId="0" fillId="4" borderId="14" xfId="0" applyFill="1" applyBorder="1" applyAlignment="1">
      <alignment horizontal="center"/>
    </xf>
    <xf numFmtId="0" fontId="0" fillId="0" borderId="15" xfId="0" applyBorder="1" applyAlignment="1">
      <alignment horizontal="center"/>
    </xf>
    <xf numFmtId="0" fontId="0" fillId="3" borderId="8" xfId="0" applyFill="1" applyBorder="1" applyAlignment="1">
      <alignment horizontal="center"/>
    </xf>
    <xf numFmtId="0" fontId="0" fillId="3" borderId="16" xfId="0" applyFill="1" applyBorder="1" applyAlignment="1">
      <alignment horizontal="center"/>
    </xf>
    <xf numFmtId="0" fontId="3" fillId="0" borderId="8" xfId="0" applyFont="1" applyFill="1" applyBorder="1" applyAlignment="1">
      <alignment horizontal="center" vertical="center"/>
    </xf>
    <xf numFmtId="0" fontId="1" fillId="0" borderId="16" xfId="0" applyFont="1" applyBorder="1" applyAlignment="1">
      <alignment horizontal="center" vertical="center"/>
    </xf>
    <xf numFmtId="2" fontId="3" fillId="0" borderId="33" xfId="0" quotePrefix="1" applyNumberFormat="1" applyFont="1" applyBorder="1" applyAlignment="1">
      <alignment horizontal="left" wrapText="1"/>
    </xf>
    <xf numFmtId="0" fontId="0" fillId="0" borderId="0" xfId="0" applyAlignment="1">
      <alignment horizontal="left" wrapText="1"/>
    </xf>
    <xf numFmtId="0" fontId="0" fillId="0" borderId="33" xfId="0" applyBorder="1" applyAlignment="1">
      <alignment wrapText="1"/>
    </xf>
    <xf numFmtId="0" fontId="0" fillId="0" borderId="0" xfId="0" applyAlignment="1">
      <alignment wrapText="1"/>
    </xf>
    <xf numFmtId="0" fontId="0" fillId="0" borderId="39" xfId="0" applyFont="1" applyBorder="1" applyAlignment="1" applyProtection="1">
      <alignment horizontal="left" vertical="center" wrapText="1"/>
    </xf>
    <xf numFmtId="0" fontId="0" fillId="0" borderId="38"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14" xfId="0" applyBorder="1" applyAlignment="1"/>
    <xf numFmtId="0" fontId="0" fillId="0" borderId="41" xfId="0" applyBorder="1" applyAlignment="1"/>
    <xf numFmtId="0" fontId="0" fillId="0" borderId="15" xfId="0" applyBorder="1" applyAlignment="1"/>
    <xf numFmtId="0" fontId="45" fillId="0" borderId="1" xfId="0" applyFont="1" applyBorder="1" applyAlignment="1">
      <alignment horizontal="right" vertical="center" wrapText="1"/>
    </xf>
    <xf numFmtId="0" fontId="31" fillId="0" borderId="1" xfId="0" applyFont="1" applyBorder="1" applyAlignment="1">
      <alignment horizontal="right" vertical="center" wrapText="1"/>
    </xf>
    <xf numFmtId="0" fontId="59" fillId="2" borderId="1" xfId="0" applyFont="1" applyFill="1" applyBorder="1" applyAlignment="1" applyProtection="1">
      <alignment horizontal="center" vertical="top" wrapText="1"/>
      <protection locked="0"/>
    </xf>
    <xf numFmtId="0" fontId="59" fillId="0" borderId="1" xfId="0" applyFont="1" applyBorder="1" applyAlignment="1">
      <alignment horizontal="center" wrapText="1"/>
    </xf>
    <xf numFmtId="0" fontId="56" fillId="0" borderId="1" xfId="0" applyFont="1" applyBorder="1" applyAlignment="1">
      <alignment horizontal="right" vertical="center" wrapText="1"/>
    </xf>
    <xf numFmtId="0" fontId="28" fillId="0" borderId="1" xfId="0" applyNumberFormat="1" applyFont="1" applyBorder="1" applyAlignment="1" applyProtection="1">
      <alignment horizontal="center" wrapText="1"/>
    </xf>
    <xf numFmtId="0" fontId="0" fillId="0" borderId="1" xfId="0" applyFont="1" applyBorder="1" applyAlignment="1">
      <alignment horizontal="center"/>
    </xf>
    <xf numFmtId="0" fontId="58" fillId="0" borderId="1" xfId="0" applyFont="1" applyBorder="1" applyAlignment="1" applyProtection="1">
      <alignment horizontal="right" wrapText="1"/>
    </xf>
    <xf numFmtId="0" fontId="58" fillId="0" borderId="1" xfId="0" applyFont="1" applyBorder="1" applyAlignment="1">
      <alignment horizontal="right" wrapText="1"/>
    </xf>
    <xf numFmtId="2" fontId="57" fillId="0" borderId="7" xfId="0" applyNumberFormat="1" applyFont="1" applyBorder="1" applyAlignment="1" applyProtection="1">
      <alignment horizontal="center"/>
    </xf>
    <xf numFmtId="2" fontId="58" fillId="0" borderId="4" xfId="0" applyNumberFormat="1" applyFont="1" applyBorder="1" applyAlignment="1">
      <alignment horizontal="center"/>
    </xf>
    <xf numFmtId="0" fontId="31" fillId="0" borderId="1" xfId="0" applyFont="1" applyBorder="1" applyAlignment="1">
      <alignment vertical="center" wrapText="1"/>
    </xf>
    <xf numFmtId="0" fontId="42" fillId="0" borderId="1" xfId="0" applyFont="1" applyBorder="1" applyAlignment="1" applyProtection="1">
      <alignment horizontal="right" wrapText="1"/>
    </xf>
    <xf numFmtId="0" fontId="42" fillId="0" borderId="1" xfId="0" applyFont="1" applyBorder="1" applyAlignment="1">
      <alignment horizontal="right" wrapText="1"/>
    </xf>
    <xf numFmtId="4" fontId="40" fillId="0" borderId="1" xfId="0" applyNumberFormat="1" applyFont="1" applyBorder="1" applyAlignment="1" applyProtection="1">
      <alignment horizontal="center"/>
    </xf>
    <xf numFmtId="4" fontId="42" fillId="0" borderId="1" xfId="0" applyNumberFormat="1" applyFont="1" applyBorder="1" applyAlignment="1">
      <alignment horizontal="center"/>
    </xf>
    <xf numFmtId="0" fontId="0" fillId="0" borderId="17" xfId="0" applyFont="1" applyBorder="1" applyAlignment="1" applyProtection="1">
      <alignment horizontal="right" vertical="center" wrapText="1"/>
    </xf>
    <xf numFmtId="0" fontId="0" fillId="0" borderId="17" xfId="0" applyFont="1" applyBorder="1" applyAlignment="1">
      <alignment wrapText="1"/>
    </xf>
    <xf numFmtId="0" fontId="4" fillId="0" borderId="22" xfId="0" applyFont="1" applyBorder="1" applyAlignment="1" applyProtection="1">
      <alignment horizontal="center" vertical="center" wrapText="1"/>
    </xf>
    <xf numFmtId="0" fontId="0" fillId="0" borderId="22" xfId="0" applyBorder="1" applyAlignment="1">
      <alignment horizontal="center" vertical="center" wrapText="1"/>
    </xf>
    <xf numFmtId="0" fontId="42" fillId="0" borderId="10" xfId="0" applyFont="1" applyBorder="1" applyAlignment="1" applyProtection="1">
      <alignment horizontal="right" vertical="center" wrapText="1"/>
    </xf>
    <xf numFmtId="0" fontId="42" fillId="0" borderId="20" xfId="0" applyFont="1" applyBorder="1" applyAlignment="1">
      <alignment horizontal="right" vertical="center" wrapText="1"/>
    </xf>
    <xf numFmtId="4" fontId="4" fillId="0" borderId="8" xfId="0" applyNumberFormat="1" applyFont="1" applyFill="1" applyBorder="1" applyAlignment="1" applyProtection="1">
      <alignment vertical="center" wrapText="1"/>
      <protection hidden="1"/>
    </xf>
    <xf numFmtId="4" fontId="4" fillId="0" borderId="16" xfId="0" applyNumberFormat="1" applyFont="1" applyFill="1" applyBorder="1" applyAlignment="1" applyProtection="1">
      <alignment vertical="center" wrapText="1"/>
      <protection hidden="1"/>
    </xf>
    <xf numFmtId="49" fontId="5" fillId="2" borderId="8" xfId="0" applyNumberFormat="1"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5" fillId="0" borderId="19" xfId="0" applyFont="1" applyBorder="1" applyAlignment="1" applyProtection="1">
      <alignment horizontal="center" vertical="center" wrapText="1"/>
    </xf>
    <xf numFmtId="0" fontId="0" fillId="0" borderId="9" xfId="0" applyBorder="1" applyAlignment="1" applyProtection="1">
      <alignment vertical="center" wrapText="1"/>
    </xf>
    <xf numFmtId="0" fontId="5" fillId="0" borderId="19" xfId="0" applyFont="1" applyBorder="1" applyAlignment="1" applyProtection="1">
      <alignment horizontal="center"/>
    </xf>
    <xf numFmtId="0" fontId="0" fillId="0" borderId="9" xfId="0" applyBorder="1" applyAlignment="1" applyProtection="1">
      <alignment horizontal="center"/>
    </xf>
    <xf numFmtId="2" fontId="4" fillId="2" borderId="10" xfId="0" applyNumberFormat="1" applyFont="1" applyFill="1" applyBorder="1" applyAlignment="1" applyProtection="1">
      <alignment horizontal="center"/>
      <protection locked="0"/>
    </xf>
    <xf numFmtId="2" fontId="0" fillId="0" borderId="20" xfId="0" applyNumberFormat="1" applyBorder="1" applyAlignment="1" applyProtection="1">
      <protection locked="0"/>
    </xf>
    <xf numFmtId="0" fontId="28" fillId="0" borderId="34" xfId="0" applyFont="1" applyFill="1" applyBorder="1" applyAlignment="1" applyProtection="1">
      <alignment horizontal="center"/>
    </xf>
    <xf numFmtId="0" fontId="28" fillId="0" borderId="35" xfId="0" applyFont="1" applyBorder="1" applyAlignment="1" applyProtection="1">
      <alignment horizontal="center"/>
    </xf>
    <xf numFmtId="0" fontId="28" fillId="0" borderId="0" xfId="0" applyFont="1" applyBorder="1" applyAlignment="1" applyProtection="1">
      <alignment horizontal="right"/>
    </xf>
    <xf numFmtId="0" fontId="28" fillId="0" borderId="0" xfId="0" quotePrefix="1" applyFont="1" applyFill="1" applyBorder="1" applyAlignment="1" applyProtection="1">
      <alignment horizontal="right"/>
    </xf>
    <xf numFmtId="0" fontId="31" fillId="0" borderId="0" xfId="0" applyFont="1" applyBorder="1" applyAlignment="1">
      <alignment horizontal="right"/>
    </xf>
    <xf numFmtId="0" fontId="28" fillId="0" borderId="22" xfId="0" applyFont="1" applyBorder="1" applyAlignment="1" applyProtection="1">
      <alignment horizontal="right"/>
    </xf>
    <xf numFmtId="0" fontId="28" fillId="0" borderId="23" xfId="0" applyFont="1" applyBorder="1" applyAlignment="1" applyProtection="1">
      <alignment horizontal="right"/>
    </xf>
    <xf numFmtId="0" fontId="28" fillId="0" borderId="0" xfId="0" applyFont="1" applyAlignment="1" applyProtection="1">
      <alignment horizontal="right"/>
    </xf>
    <xf numFmtId="0" fontId="28" fillId="0" borderId="0" xfId="0" applyFont="1" applyAlignment="1">
      <alignment horizontal="right"/>
    </xf>
    <xf numFmtId="2" fontId="62" fillId="0" borderId="36" xfId="0" applyNumberFormat="1" applyFont="1" applyFill="1" applyBorder="1" applyAlignment="1" applyProtection="1">
      <alignment horizontal="center"/>
    </xf>
    <xf numFmtId="2" fontId="62" fillId="0" borderId="37" xfId="0" applyNumberFormat="1" applyFont="1" applyBorder="1" applyAlignment="1">
      <alignment horizontal="center"/>
    </xf>
    <xf numFmtId="0" fontId="28" fillId="0" borderId="0" xfId="0" applyFont="1" applyFill="1" applyAlignment="1" applyProtection="1">
      <alignment horizontal="right"/>
    </xf>
    <xf numFmtId="0" fontId="0" fillId="0" borderId="17" xfId="0" applyBorder="1" applyAlignment="1"/>
    <xf numFmtId="0" fontId="0" fillId="0" borderId="16" xfId="0" applyFill="1" applyBorder="1" applyAlignment="1" applyProtection="1">
      <alignment vertical="center" wrapText="1"/>
      <protection hidden="1"/>
    </xf>
    <xf numFmtId="0" fontId="45" fillId="0" borderId="1" xfId="0" applyFont="1" applyBorder="1" applyAlignment="1">
      <alignment horizontal="right" wrapText="1"/>
    </xf>
    <xf numFmtId="4" fontId="45" fillId="0" borderId="1" xfId="0" applyNumberFormat="1" applyFont="1" applyBorder="1" applyAlignment="1">
      <alignment horizontal="center"/>
    </xf>
    <xf numFmtId="0" fontId="45" fillId="0" borderId="1" xfId="0" applyFont="1" applyBorder="1" applyAlignment="1">
      <alignment horizontal="center"/>
    </xf>
    <xf numFmtId="0" fontId="31" fillId="0" borderId="19" xfId="0" applyNumberFormat="1" applyFont="1" applyBorder="1" applyAlignment="1" applyProtection="1">
      <alignment horizontal="center" wrapText="1"/>
    </xf>
    <xf numFmtId="0" fontId="0" fillId="0" borderId="21" xfId="0" applyFont="1" applyBorder="1" applyAlignment="1">
      <alignment horizontal="center" wrapText="1"/>
    </xf>
    <xf numFmtId="0" fontId="0" fillId="0" borderId="9" xfId="0" applyFont="1" applyBorder="1" applyAlignment="1">
      <alignment horizontal="center" wrapText="1"/>
    </xf>
    <xf numFmtId="0" fontId="38" fillId="0" borderId="0" xfId="0" applyFont="1" applyAlignment="1" applyProtection="1">
      <alignment horizontal="right" vertical="center" wrapText="1"/>
    </xf>
    <xf numFmtId="0" fontId="0" fillId="0" borderId="0" xfId="0" applyAlignment="1">
      <alignment horizontal="right" vertical="center"/>
    </xf>
    <xf numFmtId="0" fontId="33" fillId="2"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31" fillId="2" borderId="0" xfId="0" applyFont="1" applyFill="1" applyAlignment="1" applyProtection="1">
      <alignment horizontal="left" vertical="top" wrapText="1"/>
      <protection locked="0"/>
    </xf>
    <xf numFmtId="0" fontId="26" fillId="2" borderId="19" xfId="0" applyNumberFormat="1" applyFont="1" applyFill="1" applyBorder="1" applyAlignment="1" applyProtection="1">
      <alignment horizontal="center"/>
      <protection locked="0"/>
    </xf>
    <xf numFmtId="0" fontId="26" fillId="2" borderId="21" xfId="0" applyNumberFormat="1" applyFont="1" applyFill="1" applyBorder="1" applyAlignment="1" applyProtection="1">
      <alignment horizontal="center"/>
      <protection locked="0"/>
    </xf>
    <xf numFmtId="0" fontId="26" fillId="2" borderId="9" xfId="0" applyNumberFormat="1" applyFont="1" applyFill="1" applyBorder="1" applyAlignment="1" applyProtection="1">
      <alignment horizontal="center"/>
      <protection locked="0"/>
    </xf>
    <xf numFmtId="49" fontId="26" fillId="2" borderId="19" xfId="0" applyNumberFormat="1" applyFont="1" applyFill="1" applyBorder="1" applyAlignment="1" applyProtection="1">
      <alignment horizontal="center"/>
      <protection locked="0"/>
    </xf>
    <xf numFmtId="49" fontId="26" fillId="2" borderId="21" xfId="0" applyNumberFormat="1" applyFont="1" applyFill="1" applyBorder="1" applyAlignment="1" applyProtection="1">
      <alignment horizontal="center"/>
      <protection locked="0"/>
    </xf>
    <xf numFmtId="49" fontId="26" fillId="2" borderId="9" xfId="0" applyNumberFormat="1" applyFont="1" applyFill="1" applyBorder="1" applyAlignment="1" applyProtection="1">
      <alignment horizontal="center"/>
      <protection locked="0"/>
    </xf>
    <xf numFmtId="0" fontId="30" fillId="0" borderId="28" xfId="0" applyFont="1" applyBorder="1" applyAlignment="1" applyProtection="1">
      <alignment horizontal="center"/>
      <protection hidden="1"/>
    </xf>
    <xf numFmtId="0" fontId="0" fillId="0" borderId="6" xfId="0" applyBorder="1" applyAlignment="1" applyProtection="1">
      <alignment horizontal="center"/>
      <protection hidden="1"/>
    </xf>
    <xf numFmtId="0" fontId="6" fillId="0" borderId="0" xfId="0" applyFont="1" applyAlignment="1" applyProtection="1">
      <alignment horizontal="right"/>
    </xf>
    <xf numFmtId="0" fontId="0" fillId="0" borderId="0" xfId="0" applyAlignment="1">
      <alignment horizontal="right"/>
    </xf>
    <xf numFmtId="0" fontId="0" fillId="0" borderId="17" xfId="0" applyBorder="1" applyAlignment="1">
      <alignment horizontal="right"/>
    </xf>
    <xf numFmtId="0" fontId="6" fillId="0" borderId="22" xfId="0" applyFont="1" applyBorder="1" applyAlignment="1" applyProtection="1">
      <alignment horizontal="right"/>
    </xf>
    <xf numFmtId="0" fontId="6" fillId="0" borderId="22" xfId="0" applyFont="1" applyFill="1" applyBorder="1" applyAlignment="1" applyProtection="1">
      <alignment horizontal="right"/>
    </xf>
    <xf numFmtId="0" fontId="6" fillId="6" borderId="1" xfId="0" applyFont="1" applyFill="1" applyBorder="1" applyAlignment="1" applyProtection="1">
      <alignment horizontal="left"/>
    </xf>
    <xf numFmtId="0" fontId="0" fillId="6" borderId="1" xfId="0" applyFill="1" applyBorder="1" applyAlignment="1">
      <alignment horizontal="left"/>
    </xf>
    <xf numFmtId="0" fontId="0" fillId="0" borderId="0" xfId="0" applyAlignment="1" applyProtection="1">
      <alignment wrapText="1"/>
    </xf>
    <xf numFmtId="49" fontId="4" fillId="2" borderId="19" xfId="0" applyNumberFormat="1" applyFont="1" applyFill="1" applyBorder="1" applyAlignment="1" applyProtection="1">
      <alignment horizontal="center"/>
      <protection locked="0"/>
    </xf>
    <xf numFmtId="49" fontId="4" fillId="0" borderId="21" xfId="0" applyNumberFormat="1" applyFont="1" applyBorder="1" applyAlignment="1" applyProtection="1">
      <alignment horizontal="center"/>
      <protection locked="0"/>
    </xf>
    <xf numFmtId="49" fontId="4" fillId="0" borderId="9" xfId="0" applyNumberFormat="1" applyFont="1" applyBorder="1" applyAlignment="1" applyProtection="1">
      <alignment horizontal="center"/>
      <protection locked="0"/>
    </xf>
    <xf numFmtId="14" fontId="6" fillId="2" borderId="19" xfId="0" applyNumberFormat="1" applyFont="1" applyFill="1" applyBorder="1" applyAlignment="1" applyProtection="1">
      <protection locked="0"/>
    </xf>
    <xf numFmtId="0" fontId="0" fillId="0" borderId="9" xfId="0" applyBorder="1" applyAlignment="1" applyProtection="1">
      <protection locked="0"/>
    </xf>
    <xf numFmtId="0" fontId="2" fillId="0" borderId="19" xfId="0" applyFont="1" applyBorder="1" applyAlignment="1" applyProtection="1">
      <alignment horizontal="center"/>
    </xf>
    <xf numFmtId="0" fontId="0" fillId="0" borderId="21" xfId="0" applyBorder="1" applyAlignment="1">
      <alignment horizontal="center"/>
    </xf>
    <xf numFmtId="166" fontId="6" fillId="0" borderId="25" xfId="0" applyNumberFormat="1" applyFont="1" applyBorder="1" applyAlignment="1" applyProtection="1">
      <alignment horizontal="center"/>
      <protection hidden="1"/>
    </xf>
    <xf numFmtId="0" fontId="0" fillId="0" borderId="27" xfId="0" applyBorder="1" applyAlignment="1" applyProtection="1">
      <alignment horizontal="center"/>
      <protection hidden="1"/>
    </xf>
    <xf numFmtId="166" fontId="6" fillId="0" borderId="10" xfId="0" applyNumberFormat="1" applyFont="1" applyBorder="1" applyAlignment="1" applyProtection="1">
      <alignment horizontal="center"/>
      <protection hidden="1"/>
    </xf>
    <xf numFmtId="0" fontId="0" fillId="0" borderId="32" xfId="0" applyBorder="1" applyAlignment="1" applyProtection="1">
      <alignment horizontal="center"/>
      <protection hidden="1"/>
    </xf>
    <xf numFmtId="0" fontId="6" fillId="0" borderId="0" xfId="0" applyFont="1" applyAlignment="1" applyProtection="1">
      <alignment horizontal="right"/>
      <protection hidden="1"/>
    </xf>
    <xf numFmtId="0" fontId="0" fillId="0" borderId="17" xfId="0" applyBorder="1" applyAlignment="1" applyProtection="1">
      <alignment horizontal="right"/>
      <protection hidden="1"/>
    </xf>
    <xf numFmtId="166" fontId="6" fillId="0" borderId="22" xfId="0" applyNumberFormat="1" applyFont="1" applyBorder="1" applyAlignment="1" applyProtection="1">
      <alignment horizontal="center"/>
      <protection hidden="1"/>
    </xf>
    <xf numFmtId="0" fontId="0" fillId="0" borderId="0" xfId="0" applyBorder="1" applyAlignment="1" applyProtection="1">
      <alignment horizontal="center"/>
      <protection hidden="1"/>
    </xf>
    <xf numFmtId="166" fontId="6" fillId="0" borderId="32" xfId="0" applyNumberFormat="1" applyFont="1" applyBorder="1" applyAlignment="1" applyProtection="1">
      <alignment horizontal="center"/>
      <protection hidden="1"/>
    </xf>
  </cellXfs>
  <cellStyles count="3">
    <cellStyle name="Navadno" xfId="0" builtinId="0"/>
    <cellStyle name="Odstotek" xfId="2" builtinId="5"/>
    <cellStyle name="Vejica" xfId="1" builtinId="3"/>
  </cellStyles>
  <dxfs count="0"/>
  <tableStyles count="0" defaultTableStyle="TableStyleMedium2" defaultPivotStyle="PivotStyleLight16"/>
  <colors>
    <mruColors>
      <color rgb="FFFFFF99"/>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2247900</xdr:colOff>
      <xdr:row>0</xdr:row>
      <xdr:rowOff>47625</xdr:rowOff>
    </xdr:from>
    <xdr:to>
      <xdr:col>1</xdr:col>
      <xdr:colOff>3095184</xdr:colOff>
      <xdr:row>4</xdr:row>
      <xdr:rowOff>133255</xdr:rowOff>
    </xdr:to>
    <xdr:pic>
      <xdr:nvPicPr>
        <xdr:cNvPr id="2" name="Slika 1">
          <a:extLst>
            <a:ext uri="{FF2B5EF4-FFF2-40B4-BE49-F238E27FC236}">
              <a16:creationId xmlns:a16="http://schemas.microsoft.com/office/drawing/2014/main" id="{F2A61E41-8887-472A-BA4D-CC5D5CC3709D}"/>
            </a:ext>
          </a:extLst>
        </xdr:cNvPr>
        <xdr:cNvPicPr>
          <a:picLocks noChangeAspect="1"/>
        </xdr:cNvPicPr>
      </xdr:nvPicPr>
      <xdr:blipFill>
        <a:blip xmlns:r="http://schemas.openxmlformats.org/officeDocument/2006/relationships" r:embed="rId1"/>
        <a:stretch>
          <a:fillRect/>
        </a:stretch>
      </xdr:blipFill>
      <xdr:spPr>
        <a:xfrm>
          <a:off x="2247900" y="47625"/>
          <a:ext cx="3523809" cy="761905"/>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35"/>
  </sheetPr>
  <dimension ref="A4:E85"/>
  <sheetViews>
    <sheetView showGridLines="0" tabSelected="1" workbookViewId="0"/>
  </sheetViews>
  <sheetFormatPr defaultColWidth="9.109375" defaultRowHeight="13.2" x14ac:dyDescent="0.25"/>
  <cols>
    <col min="1" max="1" width="40.109375" style="7" customWidth="1"/>
    <col min="2" max="2" width="75.5546875" style="7" customWidth="1"/>
    <col min="3" max="16384" width="9.109375" style="7"/>
  </cols>
  <sheetData>
    <row r="4" spans="1:3" ht="13.8" x14ac:dyDescent="0.25">
      <c r="A4" s="18"/>
      <c r="B4" s="19"/>
      <c r="C4" s="19"/>
    </row>
    <row r="7" spans="1:3" x14ac:dyDescent="0.25">
      <c r="A7" s="6" t="s">
        <v>102</v>
      </c>
      <c r="B7" s="6"/>
    </row>
    <row r="8" spans="1:3" x14ac:dyDescent="0.25">
      <c r="A8" s="6" t="s">
        <v>103</v>
      </c>
      <c r="B8" s="6"/>
    </row>
    <row r="9" spans="1:3" x14ac:dyDescent="0.25">
      <c r="A9" s="6"/>
      <c r="B9" s="6"/>
    </row>
    <row r="10" spans="1:3" x14ac:dyDescent="0.25">
      <c r="A10" s="6" t="s">
        <v>108</v>
      </c>
      <c r="B10" s="6"/>
    </row>
    <row r="11" spans="1:3" x14ac:dyDescent="0.25">
      <c r="A11" s="6" t="s">
        <v>114</v>
      </c>
      <c r="B11" s="6"/>
    </row>
    <row r="12" spans="1:3" x14ac:dyDescent="0.25">
      <c r="A12" s="6" t="s">
        <v>111</v>
      </c>
      <c r="B12" s="6"/>
    </row>
    <row r="13" spans="1:3" x14ac:dyDescent="0.25">
      <c r="A13" s="6" t="s">
        <v>112</v>
      </c>
      <c r="B13" s="6"/>
    </row>
    <row r="14" spans="1:3" x14ac:dyDescent="0.25">
      <c r="A14" s="6"/>
      <c r="B14" s="6"/>
    </row>
    <row r="15" spans="1:3" x14ac:dyDescent="0.25">
      <c r="A15" s="6" t="s">
        <v>110</v>
      </c>
      <c r="B15" s="6"/>
    </row>
    <row r="16" spans="1:3" x14ac:dyDescent="0.25">
      <c r="A16" s="6" t="s">
        <v>109</v>
      </c>
      <c r="B16" s="6"/>
    </row>
    <row r="17" spans="1:2" x14ac:dyDescent="0.25">
      <c r="A17" s="6"/>
      <c r="B17" s="6"/>
    </row>
    <row r="18" spans="1:2" x14ac:dyDescent="0.25">
      <c r="A18" s="6" t="s">
        <v>70</v>
      </c>
      <c r="B18" s="6"/>
    </row>
    <row r="19" spans="1:2" x14ac:dyDescent="0.25">
      <c r="A19" s="31" t="s">
        <v>72</v>
      </c>
      <c r="B19" s="6"/>
    </row>
    <row r="20" spans="1:2" x14ac:dyDescent="0.25">
      <c r="A20" s="31" t="s">
        <v>73</v>
      </c>
      <c r="B20" s="6"/>
    </row>
    <row r="21" spans="1:2" x14ac:dyDescent="0.25">
      <c r="A21" s="31" t="s">
        <v>71</v>
      </c>
      <c r="B21" s="6"/>
    </row>
    <row r="22" spans="1:2" ht="13.5" customHeight="1" x14ac:dyDescent="0.25">
      <c r="A22" s="31" t="s">
        <v>81</v>
      </c>
      <c r="B22" s="6"/>
    </row>
    <row r="23" spans="1:2" ht="13.5" customHeight="1" x14ac:dyDescent="0.25">
      <c r="A23" s="31" t="s">
        <v>82</v>
      </c>
      <c r="B23" s="6"/>
    </row>
    <row r="24" spans="1:2" ht="13.5" customHeight="1" x14ac:dyDescent="0.25">
      <c r="A24" s="31"/>
      <c r="B24" s="6"/>
    </row>
    <row r="25" spans="1:2" x14ac:dyDescent="0.25">
      <c r="A25" s="6" t="s">
        <v>64</v>
      </c>
      <c r="B25" s="6"/>
    </row>
    <row r="26" spans="1:2" x14ac:dyDescent="0.25">
      <c r="A26" s="6" t="s">
        <v>116</v>
      </c>
      <c r="B26" s="6"/>
    </row>
    <row r="27" spans="1:2" x14ac:dyDescent="0.25">
      <c r="A27" s="6"/>
      <c r="B27" s="6"/>
    </row>
    <row r="28" spans="1:2" x14ac:dyDescent="0.25">
      <c r="A28" s="6" t="s">
        <v>59</v>
      </c>
      <c r="B28" s="6"/>
    </row>
    <row r="29" spans="1:2" x14ac:dyDescent="0.25">
      <c r="A29" s="6" t="s">
        <v>60</v>
      </c>
      <c r="B29" s="6"/>
    </row>
    <row r="30" spans="1:2" x14ac:dyDescent="0.25">
      <c r="A30" s="6"/>
      <c r="B30" s="6"/>
    </row>
    <row r="31" spans="1:2" x14ac:dyDescent="0.25">
      <c r="A31" s="6" t="s">
        <v>37</v>
      </c>
      <c r="B31" s="6"/>
    </row>
    <row r="32" spans="1:2" x14ac:dyDescent="0.25">
      <c r="A32" s="6" t="s">
        <v>26</v>
      </c>
      <c r="B32" s="6"/>
    </row>
    <row r="33" spans="1:5" x14ac:dyDescent="0.25">
      <c r="A33" s="6" t="s">
        <v>39</v>
      </c>
      <c r="B33" s="6"/>
    </row>
    <row r="34" spans="1:5" x14ac:dyDescent="0.25">
      <c r="A34" s="6"/>
      <c r="B34" s="6"/>
    </row>
    <row r="35" spans="1:5" x14ac:dyDescent="0.25">
      <c r="A35" s="188" t="s">
        <v>145</v>
      </c>
      <c r="B35" s="8"/>
    </row>
    <row r="39" spans="1:5" x14ac:dyDescent="0.25">
      <c r="E39" s="9"/>
    </row>
    <row r="45" spans="1:5" s="10" customFormat="1" x14ac:dyDescent="0.25"/>
    <row r="47" spans="1:5" ht="13.8" x14ac:dyDescent="0.25">
      <c r="A47" s="11"/>
    </row>
    <row r="57" ht="13.5" customHeight="1" x14ac:dyDescent="0.25"/>
    <row r="68" ht="38.25" customHeight="1" x14ac:dyDescent="0.25"/>
    <row r="85" ht="36" customHeight="1" x14ac:dyDescent="0.25"/>
  </sheetData>
  <sheetProtection algorithmName="SHA-512" hashValue="erlG6F8slJLYcLchDuNaPNS9w85pQeVmCVUlgodQ7YdaentG+5KvJS2/0lr5SjjZ0EpflnbRNi9qmJ8/qz5O4Q==" saltValue="oUdAkXv+06Y8t6l7ZJlWKQ==" spinCount="100000" sheet="1" selectLockedCells="1"/>
  <phoneticPr fontId="2" type="noConversion"/>
  <pageMargins left="0.25" right="0.25" top="0.75" bottom="0.75" header="0.3" footer="0.3"/>
  <pageSetup paperSize="9" orientation="landscape" horizontalDpi="120" verticalDpi="14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67"/>
      <c r="F1" s="268"/>
      <c r="G1" s="269"/>
    </row>
    <row r="2" spans="1:8" s="54" customFormat="1" x14ac:dyDescent="0.25">
      <c r="A2" s="54" t="s">
        <v>144</v>
      </c>
      <c r="C2" s="55"/>
      <c r="D2" s="55"/>
      <c r="E2" s="52"/>
      <c r="F2" s="53"/>
      <c r="G2" s="53"/>
    </row>
    <row r="3" spans="1:8" x14ac:dyDescent="0.25">
      <c r="B3" s="49" t="s">
        <v>150</v>
      </c>
      <c r="C3" s="12"/>
      <c r="D3" s="219" t="s">
        <v>6</v>
      </c>
      <c r="E3" s="55"/>
      <c r="F3" s="287" t="s">
        <v>153</v>
      </c>
      <c r="G3" s="288"/>
      <c r="H3" s="215">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83" t="s">
        <v>138</v>
      </c>
      <c r="G7" s="284"/>
      <c r="H7" s="151"/>
    </row>
    <row r="8" spans="1:8" ht="14.4" thickBot="1" x14ac:dyDescent="0.3">
      <c r="B8" s="272" t="s">
        <v>3</v>
      </c>
      <c r="C8" s="273"/>
      <c r="D8" s="62"/>
      <c r="F8" s="283" t="s">
        <v>139</v>
      </c>
      <c r="G8" s="284"/>
      <c r="H8" s="151"/>
    </row>
    <row r="9" spans="1:8" s="63" customFormat="1" ht="31.5" customHeight="1" thickBot="1" x14ac:dyDescent="0.3">
      <c r="B9" s="64" t="s">
        <v>1</v>
      </c>
      <c r="C9" s="64" t="s">
        <v>2</v>
      </c>
      <c r="D9" s="270" t="s">
        <v>0</v>
      </c>
      <c r="E9" s="271"/>
      <c r="F9" s="279" t="s">
        <v>140</v>
      </c>
      <c r="G9" s="280"/>
      <c r="H9" s="95">
        <v>0.06</v>
      </c>
    </row>
    <row r="10" spans="1:8" s="65" customFormat="1" ht="27" customHeight="1" thickBot="1" x14ac:dyDescent="0.3">
      <c r="B10" s="29"/>
      <c r="C10" s="29"/>
      <c r="D10" s="274"/>
      <c r="E10" s="275"/>
      <c r="F10" s="281" t="s">
        <v>141</v>
      </c>
      <c r="G10" s="282"/>
      <c r="H10" s="184"/>
    </row>
    <row r="11" spans="1:8" ht="14.4" thickBot="1" x14ac:dyDescent="0.3">
      <c r="B11" s="66" t="s">
        <v>69</v>
      </c>
      <c r="C11" s="216"/>
      <c r="D11" s="276" t="s">
        <v>149</v>
      </c>
      <c r="E11" s="277"/>
      <c r="F11" s="278" t="s">
        <v>142</v>
      </c>
      <c r="G11" s="278"/>
      <c r="H11" s="186">
        <f>ROUND(H23*(H10/100)*0.0885,2)</f>
        <v>0</v>
      </c>
    </row>
    <row r="12" spans="1:8" ht="14.4" thickBot="1" x14ac:dyDescent="0.3">
      <c r="B12" s="67"/>
      <c r="C12" s="68"/>
      <c r="D12" s="285">
        <f>IF(C4=0,0,ROUND(D10/C4*C3,2))</f>
        <v>0</v>
      </c>
      <c r="E12" s="286"/>
      <c r="F12" s="279" t="s">
        <v>143</v>
      </c>
      <c r="G12" s="280"/>
      <c r="H12" s="185">
        <f>ROUND(H23*0.0885,2)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8" t="s">
        <v>133</v>
      </c>
      <c r="G14" s="265">
        <f>IF(UPPER(H8)="DA",0,IF(ISBLANK(H10),H12,H12-H11))</f>
        <v>0</v>
      </c>
      <c r="H14" s="266"/>
    </row>
    <row r="15" spans="1:8" ht="14.4" thickBot="1" x14ac:dyDescent="0.3">
      <c r="B15" s="65"/>
      <c r="C15" s="49" t="s">
        <v>47</v>
      </c>
      <c r="D15" s="5"/>
      <c r="E15" s="70"/>
      <c r="F15" s="213" t="s">
        <v>134</v>
      </c>
      <c r="G15" s="265">
        <f>IF(UPPER(H8)="DA",0,ROUND(H23*0.0656,2))</f>
        <v>0</v>
      </c>
      <c r="H15" s="289"/>
    </row>
    <row r="16" spans="1:8" ht="14.4" thickBot="1" x14ac:dyDescent="0.3">
      <c r="B16" s="65"/>
      <c r="C16" s="65"/>
      <c r="D16" s="71"/>
      <c r="E16" s="70"/>
      <c r="F16" s="51" t="s">
        <v>135</v>
      </c>
      <c r="G16" s="265">
        <f>IF(UPPER(H8)="DA",0,ROUND((H23*H9)/100,2))</f>
        <v>0</v>
      </c>
      <c r="H16" s="289"/>
    </row>
    <row r="17" spans="1:8" ht="14.4" thickBot="1" x14ac:dyDescent="0.3">
      <c r="A17" s="49" t="s">
        <v>48</v>
      </c>
      <c r="B17" s="12"/>
      <c r="C17" s="49" t="s">
        <v>49</v>
      </c>
      <c r="D17" s="17"/>
      <c r="E17" s="70"/>
      <c r="F17" s="51" t="s">
        <v>136</v>
      </c>
      <c r="G17" s="265">
        <f>IF(UPPER(H8)="DA",0,ROUND(H23*0.001,2))</f>
        <v>0</v>
      </c>
      <c r="H17" s="289"/>
    </row>
    <row r="18" spans="1:8" ht="14.4" thickBot="1" x14ac:dyDescent="0.3">
      <c r="B18" s="202"/>
      <c r="C18" s="203" t="s">
        <v>50</v>
      </c>
      <c r="D18" s="204"/>
      <c r="E18" s="70"/>
      <c r="F18" s="51" t="s">
        <v>137</v>
      </c>
      <c r="G18" s="265">
        <f>IF(UPPER(H8)="DA",0,ROUND(H23*0.0053,2))</f>
        <v>0</v>
      </c>
      <c r="H18" s="289"/>
    </row>
    <row r="19" spans="1:8" ht="14.4" thickBot="1" x14ac:dyDescent="0.3">
      <c r="B19" s="205"/>
      <c r="C19" s="203" t="s">
        <v>51</v>
      </c>
      <c r="D19" s="206"/>
      <c r="E19" s="50"/>
    </row>
    <row r="20" spans="1:8" ht="14.4" thickBot="1" x14ac:dyDescent="0.3">
      <c r="B20" s="65"/>
      <c r="C20" s="65"/>
      <c r="D20" s="72"/>
      <c r="E20" s="55"/>
      <c r="F20" s="56"/>
      <c r="G20" s="49" t="s">
        <v>52</v>
      </c>
      <c r="H20" s="20">
        <f>IF(D19=0,0,ROUND(D18/D19,2))</f>
        <v>0</v>
      </c>
    </row>
    <row r="21" spans="1:8" ht="14.4" thickBot="1" x14ac:dyDescent="0.3">
      <c r="B21" s="296" t="s">
        <v>147</v>
      </c>
      <c r="C21" s="297"/>
      <c r="D21" s="189"/>
      <c r="E21" s="198"/>
      <c r="F21" s="202"/>
      <c r="G21" s="203" t="s">
        <v>121</v>
      </c>
      <c r="H21" s="207">
        <f>ROUND(H20*D15*D14/100,2)</f>
        <v>0</v>
      </c>
    </row>
    <row r="22" spans="1:8" ht="14.4" thickBot="1" x14ac:dyDescent="0.3">
      <c r="B22" s="297"/>
      <c r="C22" s="297"/>
      <c r="F22" s="199"/>
      <c r="G22" s="201" t="s">
        <v>123</v>
      </c>
      <c r="H22" s="200">
        <f>ROUND(+MIN(H21*D12,D21*D12),2)</f>
        <v>0</v>
      </c>
    </row>
    <row r="23" spans="1:8" ht="14.4" thickBot="1" x14ac:dyDescent="0.3">
      <c r="B23" s="190"/>
      <c r="C23" s="191" t="s">
        <v>148</v>
      </c>
      <c r="D23" s="218">
        <f>ROUND(D24*D12,2)</f>
        <v>0</v>
      </c>
      <c r="E23" s="192"/>
      <c r="F23" s="193"/>
      <c r="G23" s="194" t="s">
        <v>122</v>
      </c>
      <c r="H23" s="195">
        <f>IF(H22=0,0,MAX(H22,D23))</f>
        <v>0</v>
      </c>
    </row>
    <row r="24" spans="1:8" ht="17.399999999999999" customHeight="1" thickBot="1" x14ac:dyDescent="0.3">
      <c r="B24" s="217"/>
      <c r="C24" s="191" t="s">
        <v>162</v>
      </c>
      <c r="D24" s="223">
        <f>IF(H3=0,0,ROUND((šifrant!A23/H3),6))</f>
        <v>0</v>
      </c>
      <c r="E24" s="50"/>
      <c r="F24" s="56"/>
      <c r="G24" s="49" t="s">
        <v>53</v>
      </c>
      <c r="H24" s="20">
        <f>G14+G15+G16+G17+G18</f>
        <v>0</v>
      </c>
    </row>
    <row r="25" spans="1:8" ht="18" customHeight="1" thickBot="1" x14ac:dyDescent="0.3">
      <c r="F25" s="65"/>
      <c r="G25" s="73" t="s">
        <v>55</v>
      </c>
      <c r="H25" s="21">
        <f>ROUND(H23+H24,2)</f>
        <v>0</v>
      </c>
    </row>
    <row r="26" spans="1:8" ht="18.600000000000001" customHeight="1" thickBot="1" x14ac:dyDescent="0.3">
      <c r="A26" s="248" t="s">
        <v>124</v>
      </c>
      <c r="B26" s="249"/>
      <c r="C26" s="249"/>
      <c r="D26" s="249"/>
      <c r="E26" s="56"/>
      <c r="G26" s="49" t="s">
        <v>93</v>
      </c>
      <c r="H26" s="15"/>
    </row>
    <row r="27" spans="1:8" ht="14.4" thickBot="1" x14ac:dyDescent="0.3">
      <c r="A27" s="250" t="s">
        <v>125</v>
      </c>
      <c r="B27" s="251"/>
      <c r="C27" s="251"/>
      <c r="D27" s="252">
        <f>H21</f>
        <v>0</v>
      </c>
      <c r="F27" s="74"/>
      <c r="G27" s="73" t="s">
        <v>54</v>
      </c>
      <c r="H27" s="22">
        <f>H25+H26</f>
        <v>0</v>
      </c>
    </row>
    <row r="28" spans="1:8" ht="12" customHeight="1" x14ac:dyDescent="0.25">
      <c r="A28" s="251"/>
      <c r="B28" s="251"/>
      <c r="C28" s="251"/>
      <c r="D28" s="253"/>
      <c r="F28" s="74"/>
      <c r="G28" s="73"/>
      <c r="H28" s="197"/>
    </row>
    <row r="29" spans="1:8" ht="13.8" customHeight="1" x14ac:dyDescent="0.25">
      <c r="A29" s="290" t="s">
        <v>128</v>
      </c>
      <c r="B29" s="290"/>
      <c r="C29" s="290"/>
      <c r="D29" s="291">
        <f>ROUND(D21,2)</f>
        <v>0</v>
      </c>
      <c r="E29" s="50"/>
    </row>
    <row r="30" spans="1:8" ht="12.6" customHeight="1" x14ac:dyDescent="0.25">
      <c r="A30" s="290"/>
      <c r="B30" s="290"/>
      <c r="C30" s="290"/>
      <c r="D30" s="292"/>
      <c r="E30" s="50"/>
      <c r="F30" s="293" t="s">
        <v>132</v>
      </c>
      <c r="G30" s="294"/>
      <c r="H30" s="295"/>
    </row>
    <row r="31" spans="1:8" ht="15" customHeight="1" x14ac:dyDescent="0.25">
      <c r="A31" s="255" t="s">
        <v>161</v>
      </c>
      <c r="B31" s="256"/>
      <c r="C31" s="256"/>
      <c r="D31" s="257">
        <f xml:space="preserve"> ROUND(D24,2)</f>
        <v>0</v>
      </c>
      <c r="E31" s="50"/>
      <c r="F31" s="247" t="s">
        <v>127</v>
      </c>
      <c r="G31" s="244"/>
      <c r="H31" s="247" t="s">
        <v>131</v>
      </c>
    </row>
    <row r="32" spans="1:8" ht="13.8" customHeight="1" x14ac:dyDescent="0.25">
      <c r="A32" s="256"/>
      <c r="B32" s="256"/>
      <c r="C32" s="256"/>
      <c r="D32" s="258"/>
      <c r="F32" s="254"/>
      <c r="G32" s="254"/>
      <c r="H32" s="244"/>
    </row>
    <row r="33" spans="1:9" ht="16.8" customHeight="1" x14ac:dyDescent="0.25">
      <c r="A33" s="211"/>
      <c r="B33" s="212"/>
      <c r="C33" s="209"/>
      <c r="F33" s="243" t="s">
        <v>126</v>
      </c>
      <c r="G33" s="244"/>
      <c r="H33" s="243" t="s">
        <v>130</v>
      </c>
    </row>
    <row r="34" spans="1:9" ht="7.8" customHeight="1" x14ac:dyDescent="0.25">
      <c r="A34" s="259" t="s">
        <v>129</v>
      </c>
      <c r="B34" s="245"/>
      <c r="E34" s="209"/>
      <c r="F34" s="244"/>
      <c r="G34" s="244"/>
      <c r="H34" s="244"/>
      <c r="I34" s="210"/>
    </row>
    <row r="35" spans="1:9" ht="28.2" customHeight="1" thickBot="1" x14ac:dyDescent="0.3">
      <c r="A35" s="260"/>
      <c r="B35" s="246"/>
      <c r="C35" s="261" t="s">
        <v>146</v>
      </c>
      <c r="D35" s="221"/>
      <c r="E35" s="221"/>
      <c r="F35" s="263" t="s">
        <v>160</v>
      </c>
      <c r="G35" s="264"/>
      <c r="H35" s="222" t="s">
        <v>163</v>
      </c>
    </row>
    <row r="36" spans="1:9" ht="71.400000000000006" customHeight="1" x14ac:dyDescent="0.25">
      <c r="A36" s="260"/>
      <c r="B36" s="246"/>
      <c r="C36" s="262"/>
      <c r="D36" s="234" t="s">
        <v>164</v>
      </c>
      <c r="E36" s="235"/>
      <c r="F36" s="235"/>
      <c r="G36" s="235"/>
      <c r="H36" s="236"/>
    </row>
    <row r="37" spans="1:9" x14ac:dyDescent="0.25">
      <c r="B37" s="61"/>
      <c r="D37" s="237"/>
      <c r="E37" s="238"/>
      <c r="F37" s="238"/>
      <c r="G37" s="238"/>
      <c r="H37" s="239"/>
    </row>
    <row r="38" spans="1:9" x14ac:dyDescent="0.25">
      <c r="A38" s="75" t="s">
        <v>63</v>
      </c>
      <c r="B38" s="14"/>
      <c r="D38" s="237"/>
      <c r="E38" s="238"/>
      <c r="F38" s="238"/>
      <c r="G38" s="238"/>
      <c r="H38" s="239"/>
    </row>
    <row r="39" spans="1:9" ht="35.4" customHeight="1" thickBot="1" x14ac:dyDescent="0.3">
      <c r="D39" s="240"/>
      <c r="E39" s="241"/>
      <c r="F39" s="241"/>
      <c r="G39" s="241"/>
      <c r="H39" s="242"/>
    </row>
  </sheetData>
  <sheetProtection algorithmName="SHA-512" hashValue="D3lYpmF23u55HewtDykSjb9S4eUp/EI+hGnhTIUt0dkryajlRzYfpETYsJsmQJR+/XyGa1Pejs1FCtjf9dqD6w==" saltValue="hqf0rJdhYkRYpOo3qp3Mgg==" spinCount="100000" sheet="1" selectLockedCells="1"/>
  <mergeCells count="36">
    <mergeCell ref="E1:G1"/>
    <mergeCell ref="B8:C8"/>
    <mergeCell ref="D9:E9"/>
    <mergeCell ref="D10:E10"/>
    <mergeCell ref="G16:H16"/>
    <mergeCell ref="D11:E11"/>
    <mergeCell ref="F9:G9"/>
    <mergeCell ref="F10:G10"/>
    <mergeCell ref="F11:G11"/>
    <mergeCell ref="F12:G12"/>
    <mergeCell ref="F7:G7"/>
    <mergeCell ref="F8:G8"/>
    <mergeCell ref="G14:H14"/>
    <mergeCell ref="G15:H15"/>
    <mergeCell ref="F3:G3"/>
    <mergeCell ref="D12:E12"/>
    <mergeCell ref="G17:H17"/>
    <mergeCell ref="A26:D26"/>
    <mergeCell ref="A27:C28"/>
    <mergeCell ref="D27:D28"/>
    <mergeCell ref="A29:C30"/>
    <mergeCell ref="D29:D30"/>
    <mergeCell ref="F30:H30"/>
    <mergeCell ref="F33:G34"/>
    <mergeCell ref="H33:H34"/>
    <mergeCell ref="B34:B36"/>
    <mergeCell ref="G18:H18"/>
    <mergeCell ref="A31:C32"/>
    <mergeCell ref="D31:D32"/>
    <mergeCell ref="F31:G32"/>
    <mergeCell ref="H31:H32"/>
    <mergeCell ref="B21:C22"/>
    <mergeCell ref="A34:A36"/>
    <mergeCell ref="C35:C36"/>
    <mergeCell ref="F35:G35"/>
    <mergeCell ref="D36:H39"/>
  </mergeCells>
  <phoneticPr fontId="2" type="noConversion"/>
  <dataValidations count="3">
    <dataValidation type="list" allowBlank="1" showInputMessage="1" showErrorMessage="1" sqref="H10" xr:uid="{F8B3A1C1-CA04-499A-BE97-28F364D5777C}">
      <formula1>"30,50"</formula1>
    </dataValidation>
    <dataValidation type="list" allowBlank="1" showInputMessage="1" showErrorMessage="1" sqref="C11" xr:uid="{00F7EF03-B7FB-4846-8F8C-EF5FF2D4433A}">
      <formula1>"A,B"</formula1>
    </dataValidation>
    <dataValidation type="list" showInputMessage="1" showErrorMessage="1" sqref="H7:H8" xr:uid="{1DAECDB4-6381-4507-913A-7EF32F3D7724}">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B6DE26-38A5-43E1-91F2-650D7FE19266}">
          <x14:formula1>
            <xm:f>'skriti šifrant'!$A$1:$A$3</xm:f>
          </x14:formula1>
          <xm:sqref>H9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67"/>
      <c r="F1" s="268"/>
      <c r="G1" s="269"/>
    </row>
    <row r="2" spans="1:8" s="54" customFormat="1" x14ac:dyDescent="0.25">
      <c r="A2" s="54" t="s">
        <v>144</v>
      </c>
      <c r="C2" s="55"/>
      <c r="D2" s="55"/>
      <c r="E2" s="52"/>
      <c r="F2" s="53"/>
      <c r="G2" s="53"/>
    </row>
    <row r="3" spans="1:8" x14ac:dyDescent="0.25">
      <c r="B3" s="49" t="s">
        <v>150</v>
      </c>
      <c r="C3" s="12"/>
      <c r="D3" s="219" t="s">
        <v>6</v>
      </c>
      <c r="E3" s="55"/>
      <c r="F3" s="287" t="s">
        <v>153</v>
      </c>
      <c r="G3" s="288"/>
      <c r="H3" s="215">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83" t="s">
        <v>138</v>
      </c>
      <c r="G7" s="284"/>
      <c r="H7" s="151"/>
    </row>
    <row r="8" spans="1:8" ht="14.4" thickBot="1" x14ac:dyDescent="0.3">
      <c r="B8" s="272" t="s">
        <v>3</v>
      </c>
      <c r="C8" s="273"/>
      <c r="D8" s="62"/>
      <c r="F8" s="283" t="s">
        <v>139</v>
      </c>
      <c r="G8" s="284"/>
      <c r="H8" s="151"/>
    </row>
    <row r="9" spans="1:8" s="63" customFormat="1" ht="31.5" customHeight="1" thickBot="1" x14ac:dyDescent="0.3">
      <c r="B9" s="64" t="s">
        <v>1</v>
      </c>
      <c r="C9" s="64" t="s">
        <v>2</v>
      </c>
      <c r="D9" s="270" t="s">
        <v>0</v>
      </c>
      <c r="E9" s="271"/>
      <c r="F9" s="279" t="s">
        <v>140</v>
      </c>
      <c r="G9" s="280"/>
      <c r="H9" s="95">
        <v>0.06</v>
      </c>
    </row>
    <row r="10" spans="1:8" s="65" customFormat="1" ht="27" customHeight="1" thickBot="1" x14ac:dyDescent="0.3">
      <c r="B10" s="29"/>
      <c r="C10" s="29"/>
      <c r="D10" s="274"/>
      <c r="E10" s="275"/>
      <c r="F10" s="281" t="s">
        <v>141</v>
      </c>
      <c r="G10" s="282"/>
      <c r="H10" s="184"/>
    </row>
    <row r="11" spans="1:8" ht="14.4" thickBot="1" x14ac:dyDescent="0.3">
      <c r="B11" s="66" t="s">
        <v>69</v>
      </c>
      <c r="C11" s="216"/>
      <c r="D11" s="276" t="s">
        <v>149</v>
      </c>
      <c r="E11" s="277"/>
      <c r="F11" s="278" t="s">
        <v>142</v>
      </c>
      <c r="G11" s="278"/>
      <c r="H11" s="186">
        <f>ROUND(H23*(H10/100)*0.0885,2)</f>
        <v>0</v>
      </c>
    </row>
    <row r="12" spans="1:8" ht="14.4" thickBot="1" x14ac:dyDescent="0.3">
      <c r="B12" s="67"/>
      <c r="C12" s="68"/>
      <c r="D12" s="285">
        <f>IF(C4=0,0,ROUND(D10/C4*C3,2))</f>
        <v>0</v>
      </c>
      <c r="E12" s="286"/>
      <c r="F12" s="279" t="s">
        <v>143</v>
      </c>
      <c r="G12" s="280"/>
      <c r="H12" s="185">
        <f>ROUND(H23*0.0885,2)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8" t="s">
        <v>133</v>
      </c>
      <c r="G14" s="265">
        <f>IF(UPPER(H8)="DA",0,IF(ISBLANK(H10),H12,H12-H11))</f>
        <v>0</v>
      </c>
      <c r="H14" s="266"/>
    </row>
    <row r="15" spans="1:8" ht="14.4" thickBot="1" x14ac:dyDescent="0.3">
      <c r="B15" s="65"/>
      <c r="C15" s="49" t="s">
        <v>47</v>
      </c>
      <c r="D15" s="5"/>
      <c r="E15" s="70"/>
      <c r="F15" s="213" t="s">
        <v>134</v>
      </c>
      <c r="G15" s="265">
        <f>IF(UPPER(H8)="DA",0,ROUND(H23*0.0656,2))</f>
        <v>0</v>
      </c>
      <c r="H15" s="289"/>
    </row>
    <row r="16" spans="1:8" ht="14.4" thickBot="1" x14ac:dyDescent="0.3">
      <c r="B16" s="65"/>
      <c r="C16" s="65"/>
      <c r="D16" s="71"/>
      <c r="E16" s="70"/>
      <c r="F16" s="51" t="s">
        <v>135</v>
      </c>
      <c r="G16" s="265">
        <f>IF(UPPER(H8)="DA",0,ROUND((H23*H9)/100,2))</f>
        <v>0</v>
      </c>
      <c r="H16" s="289"/>
    </row>
    <row r="17" spans="1:8" ht="14.4" thickBot="1" x14ac:dyDescent="0.3">
      <c r="A17" s="49" t="s">
        <v>48</v>
      </c>
      <c r="B17" s="12"/>
      <c r="C17" s="49" t="s">
        <v>49</v>
      </c>
      <c r="D17" s="17"/>
      <c r="E17" s="70"/>
      <c r="F17" s="51" t="s">
        <v>136</v>
      </c>
      <c r="G17" s="265">
        <f>IF(UPPER(H8)="DA",0,ROUND(H23*0.001,2))</f>
        <v>0</v>
      </c>
      <c r="H17" s="289"/>
    </row>
    <row r="18" spans="1:8" ht="14.4" thickBot="1" x14ac:dyDescent="0.3">
      <c r="B18" s="202"/>
      <c r="C18" s="203" t="s">
        <v>50</v>
      </c>
      <c r="D18" s="204"/>
      <c r="E18" s="70"/>
      <c r="F18" s="51" t="s">
        <v>137</v>
      </c>
      <c r="G18" s="265">
        <f>IF(UPPER(H8)="DA",0,ROUND(H23*0.0053,2))</f>
        <v>0</v>
      </c>
      <c r="H18" s="289"/>
    </row>
    <row r="19" spans="1:8" ht="14.4" thickBot="1" x14ac:dyDescent="0.3">
      <c r="B19" s="205"/>
      <c r="C19" s="203" t="s">
        <v>51</v>
      </c>
      <c r="D19" s="206"/>
      <c r="E19" s="50"/>
    </row>
    <row r="20" spans="1:8" ht="14.4" thickBot="1" x14ac:dyDescent="0.3">
      <c r="B20" s="65"/>
      <c r="C20" s="65"/>
      <c r="D20" s="72"/>
      <c r="E20" s="55"/>
      <c r="F20" s="56"/>
      <c r="G20" s="49" t="s">
        <v>52</v>
      </c>
      <c r="H20" s="20">
        <f>IF(D19=0,0,ROUND(D18/D19,2))</f>
        <v>0</v>
      </c>
    </row>
    <row r="21" spans="1:8" ht="14.4" thickBot="1" x14ac:dyDescent="0.3">
      <c r="B21" s="296" t="s">
        <v>147</v>
      </c>
      <c r="C21" s="297"/>
      <c r="D21" s="189"/>
      <c r="E21" s="198"/>
      <c r="F21" s="202"/>
      <c r="G21" s="203" t="s">
        <v>121</v>
      </c>
      <c r="H21" s="207">
        <f>ROUND(H20*D15*D14/100,2)</f>
        <v>0</v>
      </c>
    </row>
    <row r="22" spans="1:8" ht="14.4" thickBot="1" x14ac:dyDescent="0.3">
      <c r="B22" s="297"/>
      <c r="C22" s="297"/>
      <c r="F22" s="199"/>
      <c r="G22" s="201" t="s">
        <v>123</v>
      </c>
      <c r="H22" s="200">
        <f>ROUND(+MIN(H21*D12,D21*D12),2)</f>
        <v>0</v>
      </c>
    </row>
    <row r="23" spans="1:8" ht="14.4" thickBot="1" x14ac:dyDescent="0.3">
      <c r="B23" s="190"/>
      <c r="C23" s="191" t="s">
        <v>148</v>
      </c>
      <c r="D23" s="218">
        <f>ROUND(D24*D12,2)</f>
        <v>0</v>
      </c>
      <c r="E23" s="192"/>
      <c r="F23" s="193"/>
      <c r="G23" s="194" t="s">
        <v>122</v>
      </c>
      <c r="H23" s="195">
        <f>IF(H22=0,0,MAX(H22,D23))</f>
        <v>0</v>
      </c>
    </row>
    <row r="24" spans="1:8" ht="17.399999999999999" customHeight="1" thickBot="1" x14ac:dyDescent="0.3">
      <c r="B24" s="217"/>
      <c r="C24" s="191" t="s">
        <v>162</v>
      </c>
      <c r="D24" s="223">
        <f>IF(H3=0,0,ROUND((šifrant!A23/H3),6))</f>
        <v>0</v>
      </c>
      <c r="E24" s="50"/>
      <c r="F24" s="56"/>
      <c r="G24" s="49" t="s">
        <v>53</v>
      </c>
      <c r="H24" s="20">
        <f>G14+G15+G16+G17+G18</f>
        <v>0</v>
      </c>
    </row>
    <row r="25" spans="1:8" ht="18" customHeight="1" thickBot="1" x14ac:dyDescent="0.3">
      <c r="F25" s="65"/>
      <c r="G25" s="73" t="s">
        <v>55</v>
      </c>
      <c r="H25" s="21">
        <f>ROUND(H23+H24,2)</f>
        <v>0</v>
      </c>
    </row>
    <row r="26" spans="1:8" ht="18.600000000000001" customHeight="1" thickBot="1" x14ac:dyDescent="0.3">
      <c r="A26" s="248" t="s">
        <v>124</v>
      </c>
      <c r="B26" s="249"/>
      <c r="C26" s="249"/>
      <c r="D26" s="249"/>
      <c r="E26" s="56"/>
      <c r="G26" s="49" t="s">
        <v>93</v>
      </c>
      <c r="H26" s="15"/>
    </row>
    <row r="27" spans="1:8" ht="14.4" thickBot="1" x14ac:dyDescent="0.3">
      <c r="A27" s="250" t="s">
        <v>125</v>
      </c>
      <c r="B27" s="251"/>
      <c r="C27" s="251"/>
      <c r="D27" s="252">
        <f>H21</f>
        <v>0</v>
      </c>
      <c r="F27" s="74"/>
      <c r="G27" s="73" t="s">
        <v>54</v>
      </c>
      <c r="H27" s="22">
        <f>H25+H26</f>
        <v>0</v>
      </c>
    </row>
    <row r="28" spans="1:8" ht="12" customHeight="1" x14ac:dyDescent="0.25">
      <c r="A28" s="251"/>
      <c r="B28" s="251"/>
      <c r="C28" s="251"/>
      <c r="D28" s="253"/>
      <c r="F28" s="74"/>
      <c r="G28" s="73"/>
      <c r="H28" s="197"/>
    </row>
    <row r="29" spans="1:8" ht="13.8" customHeight="1" x14ac:dyDescent="0.25">
      <c r="A29" s="290" t="s">
        <v>128</v>
      </c>
      <c r="B29" s="290"/>
      <c r="C29" s="290"/>
      <c r="D29" s="291">
        <f>ROUND(D21,2)</f>
        <v>0</v>
      </c>
      <c r="E29" s="50"/>
    </row>
    <row r="30" spans="1:8" ht="12.6" customHeight="1" x14ac:dyDescent="0.25">
      <c r="A30" s="290"/>
      <c r="B30" s="290"/>
      <c r="C30" s="290"/>
      <c r="D30" s="292"/>
      <c r="E30" s="50"/>
      <c r="F30" s="293" t="s">
        <v>132</v>
      </c>
      <c r="G30" s="294"/>
      <c r="H30" s="295"/>
    </row>
    <row r="31" spans="1:8" ht="15" customHeight="1" x14ac:dyDescent="0.25">
      <c r="A31" s="255" t="s">
        <v>161</v>
      </c>
      <c r="B31" s="256"/>
      <c r="C31" s="256"/>
      <c r="D31" s="257">
        <f xml:space="preserve"> ROUND(D24,2)</f>
        <v>0</v>
      </c>
      <c r="E31" s="50"/>
      <c r="F31" s="247" t="s">
        <v>127</v>
      </c>
      <c r="G31" s="244"/>
      <c r="H31" s="247" t="s">
        <v>131</v>
      </c>
    </row>
    <row r="32" spans="1:8" ht="13.8" customHeight="1" x14ac:dyDescent="0.25">
      <c r="A32" s="256"/>
      <c r="B32" s="256"/>
      <c r="C32" s="256"/>
      <c r="D32" s="258"/>
      <c r="F32" s="254"/>
      <c r="G32" s="254"/>
      <c r="H32" s="244"/>
    </row>
    <row r="33" spans="1:9" ht="16.8" customHeight="1" x14ac:dyDescent="0.25">
      <c r="A33" s="211"/>
      <c r="B33" s="212"/>
      <c r="C33" s="209"/>
      <c r="F33" s="243" t="s">
        <v>126</v>
      </c>
      <c r="G33" s="244"/>
      <c r="H33" s="243" t="s">
        <v>130</v>
      </c>
    </row>
    <row r="34" spans="1:9" ht="7.8" customHeight="1" x14ac:dyDescent="0.25">
      <c r="A34" s="259" t="s">
        <v>129</v>
      </c>
      <c r="B34" s="245"/>
      <c r="E34" s="209"/>
      <c r="F34" s="244"/>
      <c r="G34" s="244"/>
      <c r="H34" s="244"/>
      <c r="I34" s="210"/>
    </row>
    <row r="35" spans="1:9" ht="28.2" customHeight="1" thickBot="1" x14ac:dyDescent="0.3">
      <c r="A35" s="260"/>
      <c r="B35" s="246"/>
      <c r="C35" s="261" t="s">
        <v>146</v>
      </c>
      <c r="D35" s="221"/>
      <c r="E35" s="221"/>
      <c r="F35" s="263" t="s">
        <v>160</v>
      </c>
      <c r="G35" s="264"/>
      <c r="H35" s="222" t="s">
        <v>163</v>
      </c>
    </row>
    <row r="36" spans="1:9" ht="71.400000000000006" customHeight="1" x14ac:dyDescent="0.25">
      <c r="A36" s="260"/>
      <c r="B36" s="246"/>
      <c r="C36" s="262"/>
      <c r="D36" s="234" t="s">
        <v>164</v>
      </c>
      <c r="E36" s="235"/>
      <c r="F36" s="235"/>
      <c r="G36" s="235"/>
      <c r="H36" s="236"/>
    </row>
    <row r="37" spans="1:9" x14ac:dyDescent="0.25">
      <c r="B37" s="61"/>
      <c r="D37" s="237"/>
      <c r="E37" s="238"/>
      <c r="F37" s="238"/>
      <c r="G37" s="238"/>
      <c r="H37" s="239"/>
    </row>
    <row r="38" spans="1:9" x14ac:dyDescent="0.25">
      <c r="A38" s="75" t="s">
        <v>63</v>
      </c>
      <c r="B38" s="14"/>
      <c r="D38" s="237"/>
      <c r="E38" s="238"/>
      <c r="F38" s="238"/>
      <c r="G38" s="238"/>
      <c r="H38" s="239"/>
    </row>
    <row r="39" spans="1:9" ht="35.4" customHeight="1" thickBot="1" x14ac:dyDescent="0.3">
      <c r="D39" s="240"/>
      <c r="E39" s="241"/>
      <c r="F39" s="241"/>
      <c r="G39" s="241"/>
      <c r="H39" s="242"/>
    </row>
  </sheetData>
  <sheetProtection algorithmName="SHA-512" hashValue="O0SF9Yyp8SGuU9+t4kHXDT/ttyecherra+7W7/vOsrBjFkQHFOtvjzPkYFnfLIGpYnGc3w2Kh/vNlv8nrsa7aQ==" saltValue="z8C65KDNWKIY19lEj8HOqw==" spinCount="100000" sheet="1" selectLockedCells="1"/>
  <mergeCells count="36">
    <mergeCell ref="E1:G1"/>
    <mergeCell ref="B8:C8"/>
    <mergeCell ref="D9:E9"/>
    <mergeCell ref="D10:E10"/>
    <mergeCell ref="G16:H16"/>
    <mergeCell ref="D11:E11"/>
    <mergeCell ref="F9:G9"/>
    <mergeCell ref="F10:G10"/>
    <mergeCell ref="F11:G11"/>
    <mergeCell ref="F12:G12"/>
    <mergeCell ref="F7:G7"/>
    <mergeCell ref="F8:G8"/>
    <mergeCell ref="G14:H14"/>
    <mergeCell ref="G15:H15"/>
    <mergeCell ref="F3:G3"/>
    <mergeCell ref="D12:E12"/>
    <mergeCell ref="G17:H17"/>
    <mergeCell ref="A26:D26"/>
    <mergeCell ref="A27:C28"/>
    <mergeCell ref="D27:D28"/>
    <mergeCell ref="A29:C30"/>
    <mergeCell ref="D29:D30"/>
    <mergeCell ref="F30:H30"/>
    <mergeCell ref="F33:G34"/>
    <mergeCell ref="H33:H34"/>
    <mergeCell ref="B34:B36"/>
    <mergeCell ref="G18:H18"/>
    <mergeCell ref="A31:C32"/>
    <mergeCell ref="D31:D32"/>
    <mergeCell ref="F31:G32"/>
    <mergeCell ref="H31:H32"/>
    <mergeCell ref="B21:C22"/>
    <mergeCell ref="A34:A36"/>
    <mergeCell ref="C35:C36"/>
    <mergeCell ref="F35:G35"/>
    <mergeCell ref="D36:H39"/>
  </mergeCells>
  <phoneticPr fontId="2" type="noConversion"/>
  <dataValidations count="3">
    <dataValidation type="list" allowBlank="1" showInputMessage="1" showErrorMessage="1" sqref="H10" xr:uid="{04B8C262-CC9D-4867-A892-6015984D8155}">
      <formula1>"30,50"</formula1>
    </dataValidation>
    <dataValidation type="list" allowBlank="1" showInputMessage="1" showErrorMessage="1" sqref="C11" xr:uid="{5F550D21-141D-4269-8284-C320DFF27C15}">
      <formula1>"A,B"</formula1>
    </dataValidation>
    <dataValidation type="list" showInputMessage="1" showErrorMessage="1" sqref="H7:H8" xr:uid="{D7F77A3D-31D1-439B-AEFB-C5C184397216}">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3379E4-8BA6-46C0-8EF3-D6BC3B338752}">
          <x14:formula1>
            <xm:f>'skriti šifrant'!$A$1:$A$3</xm:f>
          </x14:formula1>
          <xm:sqref>H9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4">
    <tabColor indexed="11"/>
  </sheetPr>
  <dimension ref="A1:P45"/>
  <sheetViews>
    <sheetView showGridLines="0" showZeros="0" zoomScale="95" workbookViewId="0">
      <selection sqref="A1:D1"/>
    </sheetView>
  </sheetViews>
  <sheetFormatPr defaultColWidth="9.109375" defaultRowHeight="13.2" x14ac:dyDescent="0.25"/>
  <cols>
    <col min="1" max="1" width="4.109375" style="126" customWidth="1"/>
    <col min="2" max="2" width="11.33203125" style="126" customWidth="1"/>
    <col min="3" max="3" width="14.44140625" style="126" customWidth="1"/>
    <col min="4" max="4" width="11" style="126" customWidth="1"/>
    <col min="5" max="5" width="8" style="60" customWidth="1"/>
    <col min="6" max="6" width="8.44140625" style="60" customWidth="1"/>
    <col min="7" max="7" width="4.5546875" style="126" customWidth="1"/>
    <col min="8" max="8" width="6.6640625" style="126" customWidth="1"/>
    <col min="9" max="9" width="11.33203125" style="60" customWidth="1"/>
    <col min="10" max="10" width="7.44140625" style="60" customWidth="1"/>
    <col min="11" max="11" width="6.88671875" style="60" customWidth="1"/>
    <col min="12" max="12" width="10" style="126" customWidth="1"/>
    <col min="13" max="13" width="12.44140625" style="126" customWidth="1"/>
    <col min="14" max="14" width="12.109375" style="126" customWidth="1"/>
    <col min="15" max="15" width="14.6640625" style="60" customWidth="1"/>
    <col min="16" max="16" width="16.44140625" style="60" customWidth="1"/>
    <col min="17" max="16384" width="9.109375" style="60"/>
  </cols>
  <sheetData>
    <row r="1" spans="1:15" s="77" customFormat="1" ht="15.75" customHeight="1" x14ac:dyDescent="0.25">
      <c r="A1" s="298" t="s">
        <v>115</v>
      </c>
      <c r="B1" s="299"/>
      <c r="C1" s="299"/>
      <c r="D1" s="299"/>
      <c r="E1" s="98"/>
      <c r="F1" s="76" t="s">
        <v>38</v>
      </c>
      <c r="G1" s="78"/>
      <c r="H1" s="78"/>
      <c r="I1" s="78"/>
      <c r="J1" s="78"/>
      <c r="K1" s="78"/>
      <c r="L1" s="78"/>
      <c r="M1" s="78"/>
    </row>
    <row r="2" spans="1:15" s="77" customFormat="1" x14ac:dyDescent="0.25">
      <c r="A2" s="300"/>
      <c r="B2" s="300"/>
      <c r="C2" s="299"/>
      <c r="D2" s="299"/>
      <c r="E2" s="98"/>
      <c r="F2" s="76" t="s">
        <v>157</v>
      </c>
      <c r="G2" s="78"/>
      <c r="H2" s="78"/>
      <c r="I2" s="78"/>
      <c r="J2" s="78"/>
      <c r="K2" s="78"/>
      <c r="L2" s="78"/>
      <c r="M2" s="81"/>
      <c r="N2" s="83"/>
    </row>
    <row r="3" spans="1:15" s="77" customFormat="1" x14ac:dyDescent="0.25">
      <c r="A3" s="300"/>
      <c r="B3" s="300"/>
      <c r="C3" s="299"/>
      <c r="D3" s="299"/>
      <c r="E3" s="98"/>
      <c r="G3" s="99"/>
      <c r="H3" s="99"/>
      <c r="K3" s="79" t="s">
        <v>155</v>
      </c>
      <c r="L3" s="100"/>
      <c r="M3" s="101" t="s">
        <v>156</v>
      </c>
      <c r="N3" s="100"/>
    </row>
    <row r="4" spans="1:15" s="77" customFormat="1" x14ac:dyDescent="0.25">
      <c r="E4" s="309" t="s">
        <v>154</v>
      </c>
      <c r="F4" s="310"/>
      <c r="G4" s="310"/>
      <c r="H4" s="311"/>
      <c r="I4" s="102"/>
      <c r="L4" s="81"/>
      <c r="M4" s="78"/>
      <c r="N4" s="78"/>
    </row>
    <row r="5" spans="1:15" s="77" customFormat="1" x14ac:dyDescent="0.25">
      <c r="B5" s="97" t="s">
        <v>91</v>
      </c>
      <c r="C5" s="314"/>
      <c r="D5" s="315"/>
      <c r="E5" s="312" t="s">
        <v>151</v>
      </c>
      <c r="F5" s="310"/>
      <c r="G5" s="310"/>
      <c r="H5" s="310"/>
      <c r="I5" s="310"/>
      <c r="J5" s="310"/>
      <c r="K5" s="311"/>
      <c r="L5" s="102"/>
      <c r="M5" s="77" t="s">
        <v>6</v>
      </c>
    </row>
    <row r="6" spans="1:15" s="77" customFormat="1" x14ac:dyDescent="0.25">
      <c r="B6" s="96" t="s">
        <v>16</v>
      </c>
      <c r="C6" s="314"/>
      <c r="D6" s="315"/>
      <c r="E6" s="313" t="s">
        <v>152</v>
      </c>
      <c r="F6" s="310"/>
      <c r="G6" s="310"/>
      <c r="H6" s="310"/>
      <c r="I6" s="310"/>
      <c r="J6" s="310"/>
      <c r="K6" s="311"/>
      <c r="L6" s="102"/>
      <c r="M6" s="84" t="s">
        <v>6</v>
      </c>
      <c r="N6" s="81"/>
    </row>
    <row r="7" spans="1:15" s="77" customFormat="1" ht="11.4" x14ac:dyDescent="0.2">
      <c r="G7" s="78"/>
      <c r="H7" s="78"/>
      <c r="L7" s="81"/>
      <c r="M7" s="78"/>
      <c r="N7" s="78"/>
    </row>
    <row r="8" spans="1:15" s="104" customFormat="1" x14ac:dyDescent="0.25">
      <c r="A8" s="94" t="s">
        <v>7</v>
      </c>
      <c r="B8" s="94" t="s">
        <v>23</v>
      </c>
      <c r="C8" s="322" t="s">
        <v>94</v>
      </c>
      <c r="D8" s="323"/>
      <c r="E8" s="144" t="s">
        <v>105</v>
      </c>
      <c r="F8" s="85"/>
      <c r="G8" s="150" t="s">
        <v>11</v>
      </c>
      <c r="H8" s="136" t="s">
        <v>8</v>
      </c>
      <c r="I8" s="86" t="s">
        <v>12</v>
      </c>
      <c r="J8" s="86" t="s">
        <v>89</v>
      </c>
      <c r="K8" s="86" t="s">
        <v>85</v>
      </c>
      <c r="L8" s="94" t="s">
        <v>92</v>
      </c>
      <c r="M8" s="94" t="s">
        <v>5</v>
      </c>
      <c r="N8" s="94" t="s">
        <v>17</v>
      </c>
      <c r="O8" s="103" t="s">
        <v>19</v>
      </c>
    </row>
    <row r="9" spans="1:15" s="104" customFormat="1" ht="10.199999999999999" x14ac:dyDescent="0.2">
      <c r="A9" s="152" t="s">
        <v>8</v>
      </c>
      <c r="B9" s="152" t="s">
        <v>22</v>
      </c>
      <c r="C9" s="153" t="s">
        <v>104</v>
      </c>
      <c r="D9" s="154" t="s">
        <v>101</v>
      </c>
      <c r="E9" s="155" t="s">
        <v>1</v>
      </c>
      <c r="F9" s="153" t="s">
        <v>2</v>
      </c>
      <c r="G9" s="156" t="s">
        <v>61</v>
      </c>
      <c r="H9" s="220" t="s">
        <v>158</v>
      </c>
      <c r="I9" s="152"/>
      <c r="J9" s="152" t="s">
        <v>106</v>
      </c>
      <c r="K9" s="152" t="s">
        <v>87</v>
      </c>
      <c r="L9" s="152" t="s">
        <v>13</v>
      </c>
      <c r="M9" s="152"/>
      <c r="N9" s="152" t="s">
        <v>18</v>
      </c>
      <c r="O9" s="157" t="s">
        <v>24</v>
      </c>
    </row>
    <row r="10" spans="1:15" s="104" customFormat="1" ht="10.8" thickBot="1" x14ac:dyDescent="0.25">
      <c r="A10" s="158"/>
      <c r="B10" s="158"/>
      <c r="C10" s="158" t="s">
        <v>95</v>
      </c>
      <c r="D10" s="159" t="s">
        <v>100</v>
      </c>
      <c r="E10" s="160"/>
      <c r="F10" s="161"/>
      <c r="G10" s="162" t="s">
        <v>62</v>
      </c>
      <c r="H10" s="163" t="s">
        <v>6</v>
      </c>
      <c r="I10" s="164"/>
      <c r="J10" s="164" t="s">
        <v>88</v>
      </c>
      <c r="K10" s="164" t="s">
        <v>86</v>
      </c>
      <c r="L10" s="164"/>
      <c r="M10" s="164"/>
      <c r="N10" s="164" t="s">
        <v>96</v>
      </c>
      <c r="O10" s="165" t="s">
        <v>20</v>
      </c>
    </row>
    <row r="11" spans="1:15" s="83" customFormat="1" ht="12.9" customHeight="1" thickTop="1" x14ac:dyDescent="0.25">
      <c r="A11" s="166">
        <v>1</v>
      </c>
      <c r="B11" s="105" t="str">
        <f>IF(ISBLANK('1. obr.'!C1),"",'1. obr.'!C1)</f>
        <v/>
      </c>
      <c r="C11" s="324" t="str">
        <f>IF(ISBLANK('1. obr.'!E1),"",'1. obr.'!E1)</f>
        <v/>
      </c>
      <c r="D11" s="325" t="str">
        <f>IF(ISBLANK('1. obr.'!E1),"",'1. obr.'!E1)</f>
        <v/>
      </c>
      <c r="E11" s="145">
        <f>'1. obr.'!B10</f>
        <v>0</v>
      </c>
      <c r="F11" s="145">
        <f>'1. obr.'!C10</f>
        <v>0</v>
      </c>
      <c r="G11" s="132">
        <f>'1. obr.'!D13</f>
        <v>0</v>
      </c>
      <c r="H11" s="137">
        <f>'1. obr.'!D12</f>
        <v>0</v>
      </c>
      <c r="I11" s="106">
        <f>'1. obr.'!H23</f>
        <v>0</v>
      </c>
      <c r="J11" s="107">
        <f>'1. obr.'!H10</f>
        <v>0</v>
      </c>
      <c r="K11" s="107">
        <f>'1. obr.'!H9</f>
        <v>0.06</v>
      </c>
      <c r="L11" s="107">
        <f>'1. obr.'!H24</f>
        <v>0</v>
      </c>
      <c r="M11" s="107">
        <f>'1. obr.'!H25</f>
        <v>0</v>
      </c>
      <c r="N11" s="107">
        <f>'1. obr.'!H26</f>
        <v>0</v>
      </c>
      <c r="O11" s="108">
        <f>'1. obr.'!H27</f>
        <v>0</v>
      </c>
    </row>
    <row r="12" spans="1:15" s="77" customFormat="1" ht="12.9" customHeight="1" x14ac:dyDescent="0.25">
      <c r="A12" s="167"/>
      <c r="B12" s="109"/>
      <c r="C12" s="110">
        <f>'1. obr.'!H7</f>
        <v>0</v>
      </c>
      <c r="D12" s="111">
        <f>'1. obr.'!H8</f>
        <v>0</v>
      </c>
      <c r="E12" s="146"/>
      <c r="F12" s="146"/>
      <c r="G12" s="133"/>
      <c r="H12" s="138"/>
      <c r="I12" s="25"/>
      <c r="J12" s="25"/>
      <c r="K12" s="25"/>
      <c r="L12" s="25"/>
      <c r="M12" s="25"/>
      <c r="N12" s="25"/>
      <c r="O12" s="112"/>
    </row>
    <row r="13" spans="1:15" s="77" customFormat="1" ht="12.9" customHeight="1" x14ac:dyDescent="0.25">
      <c r="A13" s="168">
        <v>2</v>
      </c>
      <c r="B13" s="141" t="str">
        <f>IF(ISBLANK('2. obr.'!C1),"",'2. obr.'!C1)</f>
        <v/>
      </c>
      <c r="C13" s="326" t="str">
        <f>IF(ISBLANK('2. obr.'!E1),"",'2. obr.'!E1)</f>
        <v/>
      </c>
      <c r="D13" s="332" t="str">
        <f>IF(ISBLANK('1. obr.'!E3),"",'1. obr.'!E3)</f>
        <v/>
      </c>
      <c r="E13" s="147">
        <f>'2. obr.'!B10</f>
        <v>0</v>
      </c>
      <c r="F13" s="147">
        <f>'2. obr.'!C10</f>
        <v>0</v>
      </c>
      <c r="G13" s="134">
        <f>'2. obr.'!D13</f>
        <v>0</v>
      </c>
      <c r="H13" s="139">
        <f>'2. obr.'!D12</f>
        <v>0</v>
      </c>
      <c r="I13" s="107">
        <f>'2. obr.'!H23</f>
        <v>0</v>
      </c>
      <c r="J13" s="107">
        <f>'2. obr.'!H10</f>
        <v>0</v>
      </c>
      <c r="K13" s="107">
        <f>'2. obr.'!H9</f>
        <v>0.06</v>
      </c>
      <c r="L13" s="107">
        <f>'2. obr.'!H24</f>
        <v>0</v>
      </c>
      <c r="M13" s="107">
        <f>'2. obr.'!H25</f>
        <v>0</v>
      </c>
      <c r="N13" s="107">
        <f>'2. obr.'!H26</f>
        <v>0</v>
      </c>
      <c r="O13" s="108">
        <f>'2. obr.'!H27</f>
        <v>0</v>
      </c>
    </row>
    <row r="14" spans="1:15" s="77" customFormat="1" ht="12.9" customHeight="1" x14ac:dyDescent="0.25">
      <c r="A14" s="169"/>
      <c r="B14" s="109"/>
      <c r="C14" s="110">
        <f>'2. obr.'!H7</f>
        <v>0</v>
      </c>
      <c r="D14" s="111">
        <f>'2. obr.'!H8</f>
        <v>0</v>
      </c>
      <c r="E14" s="146"/>
      <c r="F14" s="146"/>
      <c r="G14" s="135"/>
      <c r="H14" s="138"/>
      <c r="I14" s="114"/>
      <c r="J14" s="114"/>
      <c r="K14" s="114"/>
      <c r="L14" s="114"/>
      <c r="M14" s="114"/>
      <c r="N14" s="114"/>
      <c r="O14" s="115"/>
    </row>
    <row r="15" spans="1:15" s="77" customFormat="1" ht="12.9" customHeight="1" x14ac:dyDescent="0.25">
      <c r="A15" s="168">
        <v>3</v>
      </c>
      <c r="B15" s="113" t="str">
        <f>IF(ISBLANK('3.obr.'!C1),"",'3.obr.'!C1)</f>
        <v/>
      </c>
      <c r="C15" s="330" t="str">
        <f>IF(ISBLANK('3.obr.'!E1),"",'3.obr.'!E1)</f>
        <v/>
      </c>
      <c r="D15" s="331" t="str">
        <f>IF(ISBLANK('1. obr.'!E5),"",'1. obr.'!E5)</f>
        <v/>
      </c>
      <c r="E15" s="148">
        <f>'3.obr.'!B10</f>
        <v>0</v>
      </c>
      <c r="F15" s="148">
        <f>'3.obr.'!C10</f>
        <v>0</v>
      </c>
      <c r="G15" s="134">
        <f>'3.obr.'!D13</f>
        <v>0</v>
      </c>
      <c r="H15" s="139">
        <f>'3.obr.'!D12</f>
        <v>0</v>
      </c>
      <c r="I15" s="107">
        <f>'3.obr.'!H23</f>
        <v>0</v>
      </c>
      <c r="J15" s="107">
        <f>'3.obr.'!H10</f>
        <v>0</v>
      </c>
      <c r="K15" s="107">
        <f>'3.obr.'!H9</f>
        <v>0.06</v>
      </c>
      <c r="L15" s="107">
        <f>'3.obr.'!H24</f>
        <v>0</v>
      </c>
      <c r="M15" s="107">
        <f>'3.obr.'!H25</f>
        <v>0</v>
      </c>
      <c r="N15" s="107">
        <f>'3.obr.'!H26</f>
        <v>0</v>
      </c>
      <c r="O15" s="108">
        <f>'3.obr.'!H27</f>
        <v>0</v>
      </c>
    </row>
    <row r="16" spans="1:15" s="77" customFormat="1" ht="12.9" customHeight="1" x14ac:dyDescent="0.25">
      <c r="A16" s="167"/>
      <c r="B16" s="109"/>
      <c r="C16" s="110">
        <f>'3.obr.'!H7</f>
        <v>0</v>
      </c>
      <c r="D16" s="111">
        <f>'3.obr.'!H8</f>
        <v>0</v>
      </c>
      <c r="E16" s="146"/>
      <c r="F16" s="146"/>
      <c r="G16" s="133"/>
      <c r="H16" s="138"/>
      <c r="I16" s="25"/>
      <c r="J16" s="25"/>
      <c r="K16" s="25"/>
      <c r="L16" s="25"/>
      <c r="M16" s="25"/>
      <c r="N16" s="25"/>
      <c r="O16" s="112"/>
    </row>
    <row r="17" spans="1:16" s="77" customFormat="1" ht="12.9" customHeight="1" x14ac:dyDescent="0.25">
      <c r="A17" s="168">
        <v>4</v>
      </c>
      <c r="B17" s="113" t="str">
        <f>IF(ISBLANK('4.obr.'!C1),"",'4.obr.'!C1)</f>
        <v/>
      </c>
      <c r="C17" s="330" t="str">
        <f>IF(ISBLANK('4.obr.'!E1),"",'4.obr.'!E1)</f>
        <v/>
      </c>
      <c r="D17" s="331" t="str">
        <f>IF(ISBLANK('1. obr.'!E7),"",'1. obr.'!E7)</f>
        <v/>
      </c>
      <c r="E17" s="148">
        <f>'4.obr.'!B10</f>
        <v>0</v>
      </c>
      <c r="F17" s="148">
        <f>'4.obr.'!C10</f>
        <v>0</v>
      </c>
      <c r="G17" s="134">
        <f>'4.obr.'!D13</f>
        <v>0</v>
      </c>
      <c r="H17" s="139">
        <f>'4.obr.'!D12</f>
        <v>0</v>
      </c>
      <c r="I17" s="107">
        <f>'4.obr.'!H23</f>
        <v>0</v>
      </c>
      <c r="J17" s="107">
        <f>'4.obr.'!H10</f>
        <v>0</v>
      </c>
      <c r="K17" s="107">
        <f>'4.obr.'!H9</f>
        <v>0.06</v>
      </c>
      <c r="L17" s="107">
        <f>'4.obr.'!H24</f>
        <v>0</v>
      </c>
      <c r="M17" s="107">
        <f>'4.obr.'!H25</f>
        <v>0</v>
      </c>
      <c r="N17" s="107">
        <f>'4.obr.'!H26</f>
        <v>0</v>
      </c>
      <c r="O17" s="108">
        <f>'4.obr.'!H27</f>
        <v>0</v>
      </c>
    </row>
    <row r="18" spans="1:16" s="77" customFormat="1" ht="12.9" customHeight="1" x14ac:dyDescent="0.25">
      <c r="A18" s="167"/>
      <c r="B18" s="109"/>
      <c r="C18" s="110">
        <f>'4.obr.'!H7</f>
        <v>0</v>
      </c>
      <c r="D18" s="111">
        <f>'4.obr.'!H8</f>
        <v>0</v>
      </c>
      <c r="E18" s="146"/>
      <c r="F18" s="146"/>
      <c r="G18" s="133"/>
      <c r="H18" s="138"/>
      <c r="I18" s="25"/>
      <c r="J18" s="25"/>
      <c r="K18" s="25"/>
      <c r="L18" s="25"/>
      <c r="M18" s="25"/>
      <c r="N18" s="25"/>
      <c r="O18" s="112"/>
    </row>
    <row r="19" spans="1:16" s="77" customFormat="1" ht="12.9" customHeight="1" x14ac:dyDescent="0.25">
      <c r="A19" s="168">
        <v>5</v>
      </c>
      <c r="B19" s="141" t="str">
        <f>IF(ISBLANK('5.obr.'!C1),"",'5.obr.'!C1)</f>
        <v/>
      </c>
      <c r="C19" s="326" t="str">
        <f>IF(ISBLANK('5.obr.'!E1),"",'5.obr.'!E1)</f>
        <v/>
      </c>
      <c r="D19" s="327" t="str">
        <f>IF(ISBLANK('1. obr.'!E9),"",'1. obr.'!E9)</f>
        <v/>
      </c>
      <c r="E19" s="147">
        <f>'5.obr.'!B10</f>
        <v>0</v>
      </c>
      <c r="F19" s="147">
        <f>'5.obr.'!C10</f>
        <v>0</v>
      </c>
      <c r="G19" s="134">
        <f>'5.obr.'!D13</f>
        <v>0</v>
      </c>
      <c r="H19" s="139">
        <f>'5.obr.'!D12</f>
        <v>0</v>
      </c>
      <c r="I19" s="107">
        <f>'5.obr.'!H23</f>
        <v>0</v>
      </c>
      <c r="J19" s="107">
        <f>'5.obr.'!H10</f>
        <v>0</v>
      </c>
      <c r="K19" s="107">
        <f>'5.obr.'!H9</f>
        <v>0.06</v>
      </c>
      <c r="L19" s="107">
        <f>'5.obr.'!H24</f>
        <v>0</v>
      </c>
      <c r="M19" s="107">
        <f>'5.obr.'!H25</f>
        <v>0</v>
      </c>
      <c r="N19" s="107">
        <f>'5.obr.'!H26</f>
        <v>0</v>
      </c>
      <c r="O19" s="108">
        <f>'5.obr.'!H27</f>
        <v>0</v>
      </c>
    </row>
    <row r="20" spans="1:16" s="77" customFormat="1" ht="12.9" customHeight="1" x14ac:dyDescent="0.25">
      <c r="A20" s="167"/>
      <c r="B20" s="109"/>
      <c r="C20" s="110">
        <f>'5.obr.'!H7</f>
        <v>0</v>
      </c>
      <c r="D20" s="111">
        <f>'5.obr.'!H8</f>
        <v>0</v>
      </c>
      <c r="E20" s="146"/>
      <c r="F20" s="146"/>
      <c r="G20" s="133"/>
      <c r="H20" s="138"/>
      <c r="I20" s="25"/>
      <c r="J20" s="25"/>
      <c r="K20" s="25"/>
      <c r="L20" s="25"/>
      <c r="M20" s="25"/>
      <c r="N20" s="25"/>
      <c r="O20" s="112"/>
    </row>
    <row r="21" spans="1:16" s="77" customFormat="1" ht="12.9" customHeight="1" x14ac:dyDescent="0.25">
      <c r="A21" s="168">
        <v>6</v>
      </c>
      <c r="B21" s="141" t="str">
        <f>IF(ISBLANK('6.obr.'!C1),"",'6.obr.'!C1)</f>
        <v/>
      </c>
      <c r="C21" s="326" t="str">
        <f>IF(ISBLANK('6.obr.'!E1),"",'6.obr.'!E1)</f>
        <v/>
      </c>
      <c r="D21" s="327" t="str">
        <f>IF(ISBLANK('1. obr.'!E11),"",'1. obr.'!E11)</f>
        <v/>
      </c>
      <c r="E21" s="147">
        <f>'6.obr.'!B10</f>
        <v>0</v>
      </c>
      <c r="F21" s="147">
        <f>'6.obr.'!C10</f>
        <v>0</v>
      </c>
      <c r="G21" s="134">
        <f>'6.obr.'!D13</f>
        <v>0</v>
      </c>
      <c r="H21" s="139">
        <f>'6.obr.'!D12</f>
        <v>0</v>
      </c>
      <c r="I21" s="107">
        <f>'6.obr.'!H23</f>
        <v>0</v>
      </c>
      <c r="J21" s="107">
        <f>'6.obr.'!H10</f>
        <v>0</v>
      </c>
      <c r="K21" s="107">
        <f>'6.obr.'!H9</f>
        <v>0.06</v>
      </c>
      <c r="L21" s="107">
        <f>'6.obr.'!H24</f>
        <v>0</v>
      </c>
      <c r="M21" s="107">
        <f>'6.obr.'!H25</f>
        <v>0</v>
      </c>
      <c r="N21" s="107">
        <f>'6.obr.'!H26</f>
        <v>0</v>
      </c>
      <c r="O21" s="108">
        <f>'6.obr.'!H27</f>
        <v>0</v>
      </c>
    </row>
    <row r="22" spans="1:16" s="77" customFormat="1" ht="12.9" customHeight="1" x14ac:dyDescent="0.25">
      <c r="A22" s="167"/>
      <c r="B22" s="109"/>
      <c r="C22" s="110">
        <f>'6.obr.'!H7</f>
        <v>0</v>
      </c>
      <c r="D22" s="111">
        <f>'6.obr.'!H8</f>
        <v>0</v>
      </c>
      <c r="E22" s="146"/>
      <c r="F22" s="146"/>
      <c r="G22" s="133"/>
      <c r="H22" s="138"/>
      <c r="I22" s="25"/>
      <c r="J22" s="25"/>
      <c r="K22" s="25"/>
      <c r="L22" s="25"/>
      <c r="M22" s="25"/>
      <c r="N22" s="25"/>
      <c r="O22" s="112"/>
    </row>
    <row r="23" spans="1:16" s="77" customFormat="1" ht="12.9" customHeight="1" x14ac:dyDescent="0.25">
      <c r="A23" s="168">
        <v>7</v>
      </c>
      <c r="B23" s="141" t="str">
        <f>IF(ISBLANK('7.obr.'!C1),"",'7.obr.'!C1)</f>
        <v/>
      </c>
      <c r="C23" s="326" t="str">
        <f>IF(ISBLANK('7.obr.'!E1),"",'7.obr.'!E1)</f>
        <v/>
      </c>
      <c r="D23" s="327" t="str">
        <f>IF(ISBLANK('1. obr.'!E13),"",'1. obr.'!E13)</f>
        <v/>
      </c>
      <c r="E23" s="147">
        <f>'7.obr.'!B10</f>
        <v>0</v>
      </c>
      <c r="F23" s="147">
        <f>'7.obr.'!C10</f>
        <v>0</v>
      </c>
      <c r="G23" s="134">
        <f>'7.obr.'!D13</f>
        <v>0</v>
      </c>
      <c r="H23" s="139">
        <f>'7.obr.'!D12</f>
        <v>0</v>
      </c>
      <c r="I23" s="107">
        <f>'7.obr.'!H23</f>
        <v>0</v>
      </c>
      <c r="J23" s="107">
        <f>'7.obr.'!H10</f>
        <v>0</v>
      </c>
      <c r="K23" s="107">
        <f>'7.obr.'!H9</f>
        <v>0.06</v>
      </c>
      <c r="L23" s="107">
        <f>'7.obr.'!H24</f>
        <v>0</v>
      </c>
      <c r="M23" s="107">
        <f>'7.obr.'!H25</f>
        <v>0</v>
      </c>
      <c r="N23" s="107">
        <f>'7.obr.'!H26</f>
        <v>0</v>
      </c>
      <c r="O23" s="108">
        <f>'7.obr.'!H27</f>
        <v>0</v>
      </c>
    </row>
    <row r="24" spans="1:16" s="77" customFormat="1" ht="12.9" customHeight="1" x14ac:dyDescent="0.25">
      <c r="A24" s="167"/>
      <c r="B24" s="109"/>
      <c r="C24" s="110">
        <f>'7.obr.'!H7</f>
        <v>0</v>
      </c>
      <c r="D24" s="111">
        <f>'7.obr.'!H8</f>
        <v>0</v>
      </c>
      <c r="E24" s="146"/>
      <c r="F24" s="146"/>
      <c r="G24" s="133"/>
      <c r="H24" s="138"/>
      <c r="I24" s="25"/>
      <c r="J24" s="25"/>
      <c r="K24" s="25"/>
      <c r="L24" s="25"/>
      <c r="M24" s="25"/>
      <c r="N24" s="25"/>
      <c r="O24" s="112"/>
    </row>
    <row r="25" spans="1:16" s="77" customFormat="1" ht="12.9" customHeight="1" x14ac:dyDescent="0.25">
      <c r="A25" s="168">
        <v>8</v>
      </c>
      <c r="B25" s="113" t="str">
        <f>IF(ISBLANK('8.obr.'!C1),"",'8.obr.'!C1)</f>
        <v/>
      </c>
      <c r="C25" s="330" t="str">
        <f>IF(ISBLANK('8.obr.'!E1),"",'8.obr.'!E1)</f>
        <v/>
      </c>
      <c r="D25" s="331" t="str">
        <f>IF(ISBLANK('1. obr.'!E15),"",'1. obr.'!E15)</f>
        <v/>
      </c>
      <c r="E25" s="148">
        <f>'8.obr.'!B10</f>
        <v>0</v>
      </c>
      <c r="F25" s="148">
        <f>'8.obr.'!C10</f>
        <v>0</v>
      </c>
      <c r="G25" s="134">
        <f>'8.obr.'!D13</f>
        <v>0</v>
      </c>
      <c r="H25" s="139">
        <f>'8.obr.'!D12</f>
        <v>0</v>
      </c>
      <c r="I25" s="107">
        <f>'8.obr.'!H23</f>
        <v>0</v>
      </c>
      <c r="J25" s="107">
        <f>'8.obr.'!H10</f>
        <v>0</v>
      </c>
      <c r="K25" s="107">
        <f>'8.obr.'!H9</f>
        <v>0.06</v>
      </c>
      <c r="L25" s="107">
        <f>'8.obr.'!H24</f>
        <v>0</v>
      </c>
      <c r="M25" s="107">
        <f>'8.obr.'!H25</f>
        <v>0</v>
      </c>
      <c r="N25" s="107">
        <f>'8.obr.'!H26</f>
        <v>0</v>
      </c>
      <c r="O25" s="108">
        <f>'8.obr.'!H27</f>
        <v>0</v>
      </c>
    </row>
    <row r="26" spans="1:16" s="77" customFormat="1" ht="12.9" customHeight="1" thickBot="1" x14ac:dyDescent="0.3">
      <c r="A26" s="170"/>
      <c r="B26" s="116"/>
      <c r="C26" s="142">
        <f>'8.obr.'!H7</f>
        <v>0</v>
      </c>
      <c r="D26" s="143">
        <f>'8.obr.'!H8</f>
        <v>0</v>
      </c>
      <c r="E26" s="149"/>
      <c r="F26" s="149"/>
      <c r="G26" s="175"/>
      <c r="H26" s="140"/>
      <c r="I26" s="117"/>
      <c r="J26" s="117"/>
      <c r="K26" s="117"/>
      <c r="L26" s="117"/>
      <c r="M26" s="117"/>
      <c r="N26" s="117"/>
      <c r="O26" s="118"/>
    </row>
    <row r="27" spans="1:16" s="77" customFormat="1" ht="12.9" customHeight="1" thickTop="1" x14ac:dyDescent="0.25">
      <c r="A27" s="171"/>
      <c r="B27" s="171"/>
      <c r="C27" s="171"/>
      <c r="D27" s="171"/>
      <c r="E27" s="172"/>
      <c r="F27" s="173"/>
      <c r="G27" s="307" t="s">
        <v>97</v>
      </c>
      <c r="H27" s="308"/>
      <c r="I27" s="24">
        <f>SUMIF(I10:I26,"&gt;0",I10:I26)</f>
        <v>0</v>
      </c>
      <c r="J27" s="24"/>
      <c r="K27" s="24"/>
      <c r="L27" s="25">
        <f>SUMIF(L10:L26,"&gt;0",L10:L26)</f>
        <v>0</v>
      </c>
      <c r="M27" s="25">
        <f>SUMIF(M10:M26,"&gt;0",M10:M26)</f>
        <v>0</v>
      </c>
      <c r="N27" s="26">
        <f>SUMIF(N10:N26,"&gt;0",N10:N26)</f>
        <v>0</v>
      </c>
      <c r="O27" s="119">
        <f>SUMIF(O10:O26,"&gt;0",O10:O26)</f>
        <v>0</v>
      </c>
    </row>
    <row r="28" spans="1:16" s="77" customFormat="1" ht="12.9" customHeight="1" x14ac:dyDescent="0.2">
      <c r="A28" s="81"/>
      <c r="B28" s="81"/>
      <c r="C28" s="81"/>
      <c r="D28" s="81"/>
      <c r="E28" s="87"/>
      <c r="F28" s="87"/>
      <c r="G28" s="87"/>
      <c r="H28" s="87"/>
      <c r="I28" s="87"/>
      <c r="J28" s="87"/>
      <c r="K28" s="87"/>
      <c r="L28" s="88"/>
      <c r="M28" s="88"/>
      <c r="N28" s="88"/>
      <c r="O28" s="83"/>
      <c r="P28" s="83"/>
    </row>
    <row r="29" spans="1:16" s="77" customFormat="1" ht="12.9" customHeight="1" x14ac:dyDescent="0.25">
      <c r="A29" s="60" t="s">
        <v>117</v>
      </c>
      <c r="B29" s="81"/>
      <c r="C29" s="81"/>
      <c r="D29" s="81"/>
      <c r="E29" s="87"/>
      <c r="F29" s="87"/>
      <c r="G29" s="87"/>
      <c r="H29" s="87"/>
      <c r="I29" s="87"/>
      <c r="J29" s="87"/>
      <c r="K29" s="87"/>
      <c r="L29" s="88"/>
      <c r="M29" s="88"/>
      <c r="N29" s="88"/>
    </row>
    <row r="30" spans="1:16" s="104" customFormat="1" ht="12.9" customHeight="1" x14ac:dyDescent="0.2">
      <c r="G30" s="120"/>
      <c r="H30" s="120"/>
      <c r="L30" s="177"/>
      <c r="M30" s="178"/>
      <c r="N30" s="179"/>
    </row>
    <row r="31" spans="1:16" s="104" customFormat="1" ht="12.9" customHeight="1" x14ac:dyDescent="0.25">
      <c r="A31" s="84"/>
      <c r="D31" s="96" t="s">
        <v>21</v>
      </c>
      <c r="E31" s="320"/>
      <c r="F31" s="321"/>
      <c r="G31" s="120"/>
      <c r="H31" s="120"/>
      <c r="I31" s="77" t="s">
        <v>98</v>
      </c>
      <c r="K31" s="80"/>
      <c r="L31" s="301"/>
      <c r="M31" s="302"/>
      <c r="N31" s="303"/>
      <c r="O31" s="180"/>
    </row>
    <row r="32" spans="1:16" s="104" customFormat="1" ht="12.9" customHeight="1" x14ac:dyDescent="0.25">
      <c r="A32" s="90" t="s">
        <v>9</v>
      </c>
      <c r="B32" s="124"/>
      <c r="C32" s="123"/>
      <c r="D32" s="123"/>
      <c r="E32" s="124"/>
      <c r="F32" s="125"/>
      <c r="G32" s="120"/>
      <c r="H32" s="120"/>
      <c r="I32" s="89" t="s">
        <v>99</v>
      </c>
      <c r="L32" s="304"/>
      <c r="M32" s="305"/>
      <c r="N32" s="306"/>
      <c r="O32" s="174"/>
    </row>
    <row r="33" spans="1:15" s="104" customFormat="1" ht="12.9" customHeight="1" x14ac:dyDescent="0.25">
      <c r="A33" s="317"/>
      <c r="B33" s="318"/>
      <c r="C33" s="318"/>
      <c r="D33" s="318"/>
      <c r="E33" s="319"/>
      <c r="F33" s="124"/>
      <c r="G33" s="121"/>
      <c r="H33" s="121"/>
      <c r="I33" s="316"/>
      <c r="J33" s="316"/>
      <c r="K33" s="316"/>
      <c r="L33" s="316"/>
      <c r="M33" s="316"/>
    </row>
    <row r="34" spans="1:15" ht="12.9" customHeight="1" x14ac:dyDescent="0.25">
      <c r="A34" s="60"/>
      <c r="B34" s="60"/>
      <c r="C34" s="60"/>
      <c r="D34" s="60"/>
      <c r="F34" s="104"/>
      <c r="G34" s="120"/>
      <c r="H34" s="120"/>
      <c r="I34" s="104"/>
      <c r="J34" s="104"/>
      <c r="K34" s="104"/>
      <c r="L34" s="80"/>
      <c r="M34" s="121"/>
      <c r="N34" s="122"/>
    </row>
    <row r="35" spans="1:15" ht="12.9" customHeight="1" x14ac:dyDescent="0.25">
      <c r="B35" s="97" t="s">
        <v>14</v>
      </c>
      <c r="C35" s="127"/>
      <c r="D35" s="176"/>
      <c r="E35" s="125"/>
      <c r="G35" s="78" t="s">
        <v>15</v>
      </c>
      <c r="H35" s="78"/>
      <c r="I35" s="77"/>
      <c r="J35" s="77"/>
      <c r="K35" s="77"/>
      <c r="L35" s="78"/>
      <c r="M35" s="82"/>
      <c r="N35" s="82" t="s">
        <v>10</v>
      </c>
      <c r="O35" s="77"/>
    </row>
    <row r="36" spans="1:15" s="128" customFormat="1" ht="12.9" customHeight="1" x14ac:dyDescent="0.25">
      <c r="B36" s="123"/>
      <c r="G36" s="126"/>
      <c r="H36" s="126"/>
      <c r="I36" s="60"/>
      <c r="J36" s="60"/>
      <c r="K36" s="60"/>
      <c r="L36" s="80"/>
      <c r="M36" s="121"/>
      <c r="N36" s="122"/>
    </row>
    <row r="37" spans="1:15" s="128" customFormat="1" ht="17.100000000000001" customHeight="1" x14ac:dyDescent="0.25">
      <c r="C37" s="328" t="s">
        <v>113</v>
      </c>
      <c r="D37" s="329"/>
      <c r="E37" s="129"/>
      <c r="G37" s="126"/>
      <c r="H37" s="126"/>
      <c r="I37" s="60"/>
      <c r="J37" s="60"/>
      <c r="K37" s="60"/>
      <c r="L37" s="80"/>
      <c r="M37" s="121"/>
      <c r="N37" s="122"/>
    </row>
    <row r="38" spans="1:15" s="128" customFormat="1" x14ac:dyDescent="0.25">
      <c r="A38" s="123"/>
      <c r="B38" s="123"/>
      <c r="C38" s="104"/>
      <c r="D38" s="104"/>
      <c r="E38" s="104"/>
      <c r="G38" s="126"/>
      <c r="H38" s="126"/>
      <c r="L38" s="80"/>
      <c r="M38" s="121"/>
      <c r="N38" s="122"/>
    </row>
    <row r="39" spans="1:15" s="128" customFormat="1" x14ac:dyDescent="0.25">
      <c r="A39" s="123"/>
      <c r="B39" s="123"/>
      <c r="G39" s="126"/>
      <c r="H39" s="126"/>
      <c r="L39" s="80"/>
      <c r="M39" s="121"/>
      <c r="N39" s="122"/>
    </row>
    <row r="40" spans="1:15" s="128" customFormat="1" x14ac:dyDescent="0.25">
      <c r="A40" s="130"/>
      <c r="B40" s="130"/>
      <c r="C40" s="104"/>
      <c r="D40" s="104"/>
      <c r="E40" s="104"/>
      <c r="G40" s="126"/>
      <c r="H40" s="126"/>
      <c r="L40" s="80"/>
      <c r="M40" s="121"/>
      <c r="N40" s="122"/>
    </row>
    <row r="41" spans="1:15" s="128" customFormat="1" x14ac:dyDescent="0.25">
      <c r="A41" s="130"/>
      <c r="B41" s="130"/>
      <c r="C41" s="104"/>
      <c r="D41" s="104"/>
      <c r="E41" s="104"/>
      <c r="G41" s="126"/>
      <c r="H41" s="126"/>
      <c r="L41" s="80"/>
      <c r="M41" s="121"/>
      <c r="N41" s="122"/>
    </row>
    <row r="42" spans="1:15" s="128" customFormat="1" x14ac:dyDescent="0.25">
      <c r="A42" s="130"/>
      <c r="B42" s="130"/>
      <c r="C42" s="104"/>
      <c r="D42" s="104"/>
      <c r="E42" s="104"/>
      <c r="G42" s="126"/>
      <c r="H42" s="126"/>
      <c r="L42" s="80"/>
      <c r="M42" s="121"/>
      <c r="N42" s="122"/>
    </row>
    <row r="43" spans="1:15" x14ac:dyDescent="0.25">
      <c r="A43" s="91"/>
      <c r="B43" s="91"/>
      <c r="C43" s="104"/>
      <c r="D43" s="104"/>
      <c r="E43" s="104"/>
      <c r="L43" s="80"/>
      <c r="M43" s="121"/>
      <c r="N43" s="122"/>
    </row>
    <row r="44" spans="1:15" x14ac:dyDescent="0.25">
      <c r="A44" s="92"/>
      <c r="B44" s="92"/>
      <c r="C44" s="104"/>
      <c r="D44" s="104"/>
      <c r="E44" s="104"/>
      <c r="L44" s="131"/>
      <c r="M44" s="121"/>
      <c r="N44" s="122"/>
    </row>
    <row r="45" spans="1:15" x14ac:dyDescent="0.25">
      <c r="A45" s="60"/>
      <c r="B45" s="60"/>
      <c r="C45" s="104"/>
      <c r="D45" s="104"/>
      <c r="E45" s="104"/>
      <c r="F45" s="104"/>
      <c r="G45" s="120"/>
      <c r="H45" s="120"/>
      <c r="I45" s="104"/>
      <c r="J45" s="104"/>
      <c r="K45" s="104"/>
      <c r="L45" s="93"/>
      <c r="M45" s="60"/>
      <c r="N45" s="60"/>
    </row>
  </sheetData>
  <sheetProtection algorithmName="SHA-512" hashValue="5UMXSEByA+l27maGb4/kjyVZHbvWk1zKygX+HaByCnCrAsTQoCcON05grgdhG04zy+PfWG2pqZyM4AEYyg5IVA==" saltValue="q17TCPM3I2pB5c44QlDzkA==" spinCount="100000" sheet="1" selectLockedCells="1"/>
  <mergeCells count="24">
    <mergeCell ref="C37:D37"/>
    <mergeCell ref="C25:D25"/>
    <mergeCell ref="C13:D13"/>
    <mergeCell ref="C15:D15"/>
    <mergeCell ref="C17:D17"/>
    <mergeCell ref="C19:D19"/>
    <mergeCell ref="C21:D21"/>
    <mergeCell ref="I33:M33"/>
    <mergeCell ref="A33:E33"/>
    <mergeCell ref="E31:F31"/>
    <mergeCell ref="C8:D8"/>
    <mergeCell ref="C11:D11"/>
    <mergeCell ref="C23:D23"/>
    <mergeCell ref="A1:D1"/>
    <mergeCell ref="A2:D2"/>
    <mergeCell ref="A3:D3"/>
    <mergeCell ref="L31:N31"/>
    <mergeCell ref="L32:N32"/>
    <mergeCell ref="G27:H27"/>
    <mergeCell ref="E4:H4"/>
    <mergeCell ref="E5:K5"/>
    <mergeCell ref="E6:K6"/>
    <mergeCell ref="C5:D5"/>
    <mergeCell ref="C6:D6"/>
  </mergeCells>
  <phoneticPr fontId="2" type="noConversion"/>
  <pageMargins left="0.25" right="0.25"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I38"/>
  <sheetViews>
    <sheetView showGridLines="0" topLeftCell="A4" workbookViewId="0">
      <selection activeCell="B24" sqref="B24"/>
    </sheetView>
  </sheetViews>
  <sheetFormatPr defaultColWidth="19.33203125" defaultRowHeight="13.2" x14ac:dyDescent="0.25"/>
  <cols>
    <col min="1" max="1" width="15.6640625" style="1" customWidth="1"/>
    <col min="2" max="2" width="51.6640625" style="2" customWidth="1"/>
    <col min="4" max="4" width="15" customWidth="1"/>
  </cols>
  <sheetData>
    <row r="1" spans="1:4" ht="66" x14ac:dyDescent="0.25">
      <c r="A1" s="3" t="s">
        <v>4</v>
      </c>
      <c r="B1" s="4" t="s">
        <v>35</v>
      </c>
      <c r="C1" s="3" t="s">
        <v>78</v>
      </c>
      <c r="D1" s="3" t="s">
        <v>77</v>
      </c>
    </row>
    <row r="2" spans="1:4" x14ac:dyDescent="0.25">
      <c r="A2" s="32">
        <v>1</v>
      </c>
      <c r="B2" s="33" t="s">
        <v>27</v>
      </c>
      <c r="C2" s="34">
        <v>80</v>
      </c>
      <c r="D2" s="34">
        <v>90</v>
      </c>
    </row>
    <row r="3" spans="1:4" x14ac:dyDescent="0.25">
      <c r="A3" s="32">
        <v>2</v>
      </c>
      <c r="B3" s="33" t="s">
        <v>28</v>
      </c>
      <c r="C3" s="34">
        <v>70</v>
      </c>
      <c r="D3" s="34">
        <v>80</v>
      </c>
    </row>
    <row r="4" spans="1:4" x14ac:dyDescent="0.25">
      <c r="A4" s="32">
        <v>5</v>
      </c>
      <c r="B4" s="33" t="s">
        <v>56</v>
      </c>
      <c r="C4" s="34">
        <v>70</v>
      </c>
      <c r="D4" s="34">
        <v>80</v>
      </c>
    </row>
    <row r="5" spans="1:4" x14ac:dyDescent="0.25">
      <c r="A5" s="32">
        <v>8</v>
      </c>
      <c r="B5" s="33" t="s">
        <v>33</v>
      </c>
      <c r="C5" s="34">
        <v>90</v>
      </c>
      <c r="D5" s="34">
        <v>100</v>
      </c>
    </row>
    <row r="6" spans="1:4" x14ac:dyDescent="0.25">
      <c r="A6" s="32">
        <v>9</v>
      </c>
      <c r="B6" s="33" t="s">
        <v>34</v>
      </c>
      <c r="C6" s="34">
        <v>70</v>
      </c>
      <c r="D6" s="34">
        <v>80</v>
      </c>
    </row>
    <row r="7" spans="1:4" x14ac:dyDescent="0.25">
      <c r="A7" s="35">
        <v>3</v>
      </c>
      <c r="B7" s="36" t="s">
        <v>29</v>
      </c>
      <c r="C7" s="37">
        <v>100</v>
      </c>
      <c r="D7" s="37">
        <v>100</v>
      </c>
    </row>
    <row r="8" spans="1:4" x14ac:dyDescent="0.25">
      <c r="A8" s="35">
        <v>4</v>
      </c>
      <c r="B8" s="36" t="s">
        <v>30</v>
      </c>
      <c r="C8" s="37">
        <v>100</v>
      </c>
      <c r="D8" s="37">
        <v>100</v>
      </c>
    </row>
    <row r="9" spans="1:4" x14ac:dyDescent="0.25">
      <c r="A9" s="35">
        <v>6</v>
      </c>
      <c r="B9" s="36" t="s">
        <v>31</v>
      </c>
      <c r="C9" s="37">
        <v>80</v>
      </c>
      <c r="D9" s="37">
        <v>80</v>
      </c>
    </row>
    <row r="10" spans="1:4" x14ac:dyDescent="0.25">
      <c r="A10" s="181">
        <v>7</v>
      </c>
      <c r="B10" s="182" t="s">
        <v>32</v>
      </c>
      <c r="C10" s="183">
        <v>100</v>
      </c>
      <c r="D10" s="183">
        <v>100</v>
      </c>
    </row>
    <row r="11" spans="1:4" x14ac:dyDescent="0.25">
      <c r="A11" s="35">
        <v>10</v>
      </c>
      <c r="B11" s="36" t="s">
        <v>66</v>
      </c>
      <c r="C11" s="37">
        <v>80</v>
      </c>
      <c r="D11" s="37">
        <v>80</v>
      </c>
    </row>
    <row r="12" spans="1:4" x14ac:dyDescent="0.25">
      <c r="A12" s="35">
        <v>11</v>
      </c>
      <c r="B12" s="36" t="s">
        <v>57</v>
      </c>
      <c r="C12" s="37">
        <v>100</v>
      </c>
      <c r="D12" s="37">
        <v>100</v>
      </c>
    </row>
    <row r="13" spans="1:4" x14ac:dyDescent="0.25">
      <c r="A13" s="35">
        <v>12</v>
      </c>
      <c r="B13" s="36" t="s">
        <v>36</v>
      </c>
      <c r="C13" s="37">
        <v>100</v>
      </c>
      <c r="D13" s="37">
        <v>100</v>
      </c>
    </row>
    <row r="14" spans="1:4" x14ac:dyDescent="0.25">
      <c r="A14" s="40">
        <v>16</v>
      </c>
      <c r="B14" s="41" t="s">
        <v>118</v>
      </c>
      <c r="C14" s="42">
        <v>80</v>
      </c>
      <c r="D14" s="42">
        <v>80</v>
      </c>
    </row>
    <row r="15" spans="1:4" ht="13.8" thickBot="1" x14ac:dyDescent="0.3">
      <c r="A15" s="40"/>
      <c r="B15" s="41"/>
      <c r="C15" s="42"/>
      <c r="D15" s="42"/>
    </row>
    <row r="16" spans="1:4" ht="24.6" thickBot="1" x14ac:dyDescent="0.3">
      <c r="A16" s="40"/>
      <c r="B16" s="43" t="s">
        <v>84</v>
      </c>
      <c r="C16" s="228" t="s">
        <v>75</v>
      </c>
      <c r="D16" s="229"/>
    </row>
    <row r="17" spans="1:9" ht="13.8" thickBot="1" x14ac:dyDescent="0.3">
      <c r="A17" s="27" t="s">
        <v>67</v>
      </c>
      <c r="B17" s="28" t="s">
        <v>79</v>
      </c>
      <c r="C17" s="226" t="s">
        <v>107</v>
      </c>
      <c r="D17" s="227"/>
      <c r="E17" s="230" t="s">
        <v>83</v>
      </c>
      <c r="F17" s="231"/>
      <c r="G17" s="231"/>
      <c r="H17" s="231"/>
    </row>
    <row r="18" spans="1:9" ht="13.8" thickBot="1" x14ac:dyDescent="0.3">
      <c r="A18" s="27" t="s">
        <v>68</v>
      </c>
      <c r="B18" s="28" t="s">
        <v>80</v>
      </c>
      <c r="C18" s="226" t="s">
        <v>107</v>
      </c>
      <c r="D18" s="227"/>
      <c r="E18" s="232"/>
      <c r="F18" s="233"/>
      <c r="G18" s="233"/>
      <c r="H18" s="233"/>
    </row>
    <row r="19" spans="1:9" ht="13.8" thickBot="1" x14ac:dyDescent="0.3">
      <c r="A19" s="38" t="s">
        <v>74</v>
      </c>
      <c r="B19" s="39" t="s">
        <v>76</v>
      </c>
      <c r="C19" s="224" t="s">
        <v>119</v>
      </c>
      <c r="D19" s="225"/>
      <c r="E19" s="232"/>
      <c r="F19" s="233"/>
      <c r="G19" s="233"/>
      <c r="H19" s="233"/>
    </row>
    <row r="20" spans="1:9" x14ac:dyDescent="0.25">
      <c r="E20" s="232"/>
      <c r="F20" s="233"/>
      <c r="G20" s="233"/>
      <c r="H20" s="233"/>
    </row>
    <row r="21" spans="1:9" x14ac:dyDescent="0.25">
      <c r="A21" s="44"/>
      <c r="B21" s="45"/>
      <c r="C21" s="45"/>
      <c r="D21" s="45"/>
    </row>
    <row r="22" spans="1:9" x14ac:dyDescent="0.25">
      <c r="A22" s="44" t="s">
        <v>120</v>
      </c>
      <c r="B22" s="45"/>
      <c r="C22" s="45"/>
      <c r="D22" s="45"/>
    </row>
    <row r="23" spans="1:9" x14ac:dyDescent="0.25">
      <c r="A23" s="187">
        <v>722.02</v>
      </c>
      <c r="B23" s="214" t="s">
        <v>159</v>
      </c>
      <c r="C23" s="45"/>
      <c r="D23" s="45"/>
    </row>
    <row r="24" spans="1:9" x14ac:dyDescent="0.25">
      <c r="A24" s="44"/>
      <c r="B24" s="45"/>
      <c r="C24" s="45"/>
      <c r="D24" s="45"/>
    </row>
    <row r="25" spans="1:9" x14ac:dyDescent="0.25">
      <c r="A25" s="46"/>
      <c r="B25" s="47"/>
      <c r="C25" s="47"/>
      <c r="D25" s="47"/>
      <c r="E25" s="47"/>
      <c r="F25" s="47"/>
      <c r="G25" s="47"/>
      <c r="H25" s="47"/>
      <c r="I25" s="47"/>
    </row>
    <row r="26" spans="1:9" x14ac:dyDescent="0.25">
      <c r="A26" s="46"/>
      <c r="B26" s="47"/>
      <c r="C26" s="47"/>
      <c r="D26" s="47"/>
      <c r="E26" s="47"/>
      <c r="F26" s="47"/>
      <c r="G26" s="47"/>
      <c r="H26" s="47"/>
      <c r="I26" s="47"/>
    </row>
    <row r="27" spans="1:9" x14ac:dyDescent="0.25">
      <c r="A27" s="46"/>
      <c r="B27" s="47"/>
      <c r="C27" s="47"/>
      <c r="D27" s="47"/>
      <c r="E27" s="47"/>
      <c r="F27" s="47"/>
      <c r="G27" s="47"/>
      <c r="H27" s="47"/>
      <c r="I27" s="47"/>
    </row>
    <row r="28" spans="1:9" x14ac:dyDescent="0.25">
      <c r="A28" s="46"/>
      <c r="B28" s="47"/>
      <c r="C28" s="47"/>
      <c r="D28" s="47"/>
      <c r="E28" s="47"/>
      <c r="F28" s="47"/>
      <c r="G28" s="47"/>
      <c r="H28" s="47"/>
      <c r="I28" s="47"/>
    </row>
    <row r="29" spans="1:9" x14ac:dyDescent="0.25">
      <c r="A29" s="46"/>
      <c r="B29" s="47"/>
      <c r="C29" s="47"/>
      <c r="D29" s="47"/>
      <c r="E29" s="47"/>
      <c r="F29" s="47"/>
      <c r="G29" s="47"/>
      <c r="H29" s="47"/>
      <c r="I29" s="47"/>
    </row>
    <row r="30" spans="1:9" x14ac:dyDescent="0.25">
      <c r="A30" s="46"/>
      <c r="B30" s="47"/>
      <c r="C30" s="47"/>
      <c r="D30" s="47"/>
      <c r="E30" s="47"/>
      <c r="F30" s="47"/>
      <c r="G30" s="47"/>
      <c r="H30" s="47"/>
      <c r="I30" s="47"/>
    </row>
    <row r="31" spans="1:9" x14ac:dyDescent="0.25">
      <c r="A31" s="46"/>
      <c r="B31" s="47"/>
      <c r="C31" s="47"/>
      <c r="D31" s="47"/>
      <c r="E31" s="47"/>
      <c r="F31" s="47"/>
      <c r="G31" s="47"/>
      <c r="H31" s="47"/>
      <c r="I31" s="47"/>
    </row>
    <row r="32" spans="1:9" x14ac:dyDescent="0.25">
      <c r="A32" s="46"/>
      <c r="B32" s="47"/>
      <c r="C32" s="47"/>
      <c r="D32" s="47"/>
      <c r="E32" s="47"/>
      <c r="F32" s="47"/>
      <c r="G32" s="47"/>
      <c r="H32" s="47"/>
      <c r="I32" s="47"/>
    </row>
    <row r="33" spans="1:9" x14ac:dyDescent="0.25">
      <c r="A33" s="46"/>
      <c r="B33" s="47"/>
      <c r="C33" s="47"/>
      <c r="D33" s="47"/>
      <c r="E33" s="47"/>
      <c r="F33" s="47"/>
      <c r="G33" s="47"/>
      <c r="H33" s="47"/>
      <c r="I33" s="47"/>
    </row>
    <row r="34" spans="1:9" x14ac:dyDescent="0.25">
      <c r="A34" s="46"/>
      <c r="B34" s="47"/>
      <c r="C34" s="47"/>
      <c r="D34" s="47"/>
      <c r="E34" s="47"/>
      <c r="F34" s="47"/>
      <c r="G34" s="47"/>
      <c r="H34" s="47"/>
      <c r="I34" s="47"/>
    </row>
    <row r="35" spans="1:9" x14ac:dyDescent="0.25">
      <c r="A35" s="46"/>
      <c r="B35" s="47"/>
      <c r="C35" s="47"/>
      <c r="D35" s="47"/>
      <c r="E35" s="47"/>
      <c r="F35" s="47"/>
      <c r="G35" s="47"/>
      <c r="H35" s="47"/>
      <c r="I35" s="47"/>
    </row>
    <row r="36" spans="1:9" x14ac:dyDescent="0.25">
      <c r="A36" s="46"/>
      <c r="B36" s="47"/>
      <c r="C36" s="47"/>
      <c r="D36" s="47"/>
      <c r="E36" s="47"/>
      <c r="F36" s="47"/>
      <c r="G36" s="47"/>
      <c r="H36" s="47"/>
      <c r="I36" s="47"/>
    </row>
    <row r="37" spans="1:9" x14ac:dyDescent="0.25">
      <c r="A37" s="46"/>
      <c r="B37" s="47"/>
      <c r="C37" s="47"/>
      <c r="D37" s="47"/>
      <c r="E37" s="47"/>
      <c r="F37" s="47"/>
      <c r="G37" s="47"/>
      <c r="H37" s="47"/>
      <c r="I37" s="47"/>
    </row>
    <row r="38" spans="1:9" x14ac:dyDescent="0.25">
      <c r="A38" s="46"/>
      <c r="B38" s="47"/>
      <c r="C38" s="47"/>
      <c r="D38" s="47"/>
      <c r="E38" s="47"/>
      <c r="F38" s="47"/>
      <c r="G38" s="47"/>
      <c r="H38" s="47"/>
      <c r="I38" s="47"/>
    </row>
  </sheetData>
  <sheetProtection algorithmName="SHA-512" hashValue="pxEmUMZVTH4OxLTedrj4+7PSBlCjw/fhxHFx+dy00B3gOAIOq1hHE5axTmaCugwwn8wJmNR7CvyrlOPzdfBl+g==" saltValue="ipOjdnpy6qQ+Rob65baRxg==" spinCount="100000" sheet="1" objects="1" scenarios="1"/>
  <mergeCells count="5">
    <mergeCell ref="C19:D19"/>
    <mergeCell ref="C17:D17"/>
    <mergeCell ref="C18:D18"/>
    <mergeCell ref="C16:D16"/>
    <mergeCell ref="E17:H2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B32" sqref="B32"/>
    </sheetView>
  </sheetViews>
  <sheetFormatPr defaultRowHeight="13.2" x14ac:dyDescent="0.25"/>
  <sheetData>
    <row r="1" spans="1:1" x14ac:dyDescent="0.25">
      <c r="A1">
        <v>0</v>
      </c>
    </row>
    <row r="2" spans="1:1" x14ac:dyDescent="0.25">
      <c r="A2">
        <v>0.06</v>
      </c>
    </row>
    <row r="3" spans="1:1" x14ac:dyDescent="0.25">
      <c r="A3">
        <v>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67"/>
      <c r="F1" s="268"/>
      <c r="G1" s="269"/>
    </row>
    <row r="2" spans="1:8" s="54" customFormat="1" x14ac:dyDescent="0.25">
      <c r="A2" s="54" t="s">
        <v>144</v>
      </c>
      <c r="C2" s="55"/>
      <c r="D2" s="55"/>
      <c r="E2" s="52"/>
      <c r="F2" s="53"/>
      <c r="G2" s="53"/>
    </row>
    <row r="3" spans="1:8" x14ac:dyDescent="0.25">
      <c r="B3" s="49" t="s">
        <v>150</v>
      </c>
      <c r="C3" s="12"/>
      <c r="D3" s="219" t="s">
        <v>6</v>
      </c>
      <c r="E3" s="55"/>
      <c r="F3" s="287" t="s">
        <v>153</v>
      </c>
      <c r="G3" s="288"/>
      <c r="H3" s="215">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83" t="s">
        <v>138</v>
      </c>
      <c r="G7" s="284"/>
      <c r="H7" s="151"/>
    </row>
    <row r="8" spans="1:8" ht="14.4" thickBot="1" x14ac:dyDescent="0.3">
      <c r="B8" s="272" t="s">
        <v>3</v>
      </c>
      <c r="C8" s="273"/>
      <c r="D8" s="62"/>
      <c r="F8" s="283" t="s">
        <v>139</v>
      </c>
      <c r="G8" s="284"/>
      <c r="H8" s="151"/>
    </row>
    <row r="9" spans="1:8" s="63" customFormat="1" ht="31.5" customHeight="1" thickBot="1" x14ac:dyDescent="0.3">
      <c r="B9" s="64" t="s">
        <v>1</v>
      </c>
      <c r="C9" s="64" t="s">
        <v>2</v>
      </c>
      <c r="D9" s="270" t="s">
        <v>0</v>
      </c>
      <c r="E9" s="271"/>
      <c r="F9" s="279" t="s">
        <v>140</v>
      </c>
      <c r="G9" s="280"/>
      <c r="H9" s="95">
        <v>0.06</v>
      </c>
    </row>
    <row r="10" spans="1:8" s="65" customFormat="1" ht="27" customHeight="1" thickBot="1" x14ac:dyDescent="0.3">
      <c r="B10" s="29"/>
      <c r="C10" s="29"/>
      <c r="D10" s="274"/>
      <c r="E10" s="275"/>
      <c r="F10" s="281" t="s">
        <v>141</v>
      </c>
      <c r="G10" s="282"/>
      <c r="H10" s="184"/>
    </row>
    <row r="11" spans="1:8" ht="14.4" thickBot="1" x14ac:dyDescent="0.3">
      <c r="B11" s="66" t="s">
        <v>69</v>
      </c>
      <c r="C11" s="216"/>
      <c r="D11" s="276" t="s">
        <v>149</v>
      </c>
      <c r="E11" s="277"/>
      <c r="F11" s="278" t="s">
        <v>142</v>
      </c>
      <c r="G11" s="278"/>
      <c r="H11" s="186">
        <f>ROUND(H23*(H10/100)*0.0885,2)</f>
        <v>0</v>
      </c>
    </row>
    <row r="12" spans="1:8" ht="14.4" thickBot="1" x14ac:dyDescent="0.3">
      <c r="B12" s="67"/>
      <c r="C12" s="68"/>
      <c r="D12" s="285">
        <f>IF(C4=0,0,ROUND(D10/C4*C3,2))</f>
        <v>0</v>
      </c>
      <c r="E12" s="286"/>
      <c r="F12" s="279" t="s">
        <v>143</v>
      </c>
      <c r="G12" s="280"/>
      <c r="H12" s="185">
        <f>ROUND(H23*0.0885,2)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8" t="s">
        <v>133</v>
      </c>
      <c r="G14" s="265">
        <f>IF(UPPER(H8)="DA",0,IF(ISBLANK(H10),H12,H12-H11))</f>
        <v>0</v>
      </c>
      <c r="H14" s="266"/>
    </row>
    <row r="15" spans="1:8" ht="14.4" thickBot="1" x14ac:dyDescent="0.3">
      <c r="B15" s="65"/>
      <c r="C15" s="49" t="s">
        <v>47</v>
      </c>
      <c r="D15" s="5"/>
      <c r="E15" s="70"/>
      <c r="F15" s="213" t="s">
        <v>134</v>
      </c>
      <c r="G15" s="265">
        <f>IF(UPPER(H8)="DA",0,ROUND(H23*0.0656,2))</f>
        <v>0</v>
      </c>
      <c r="H15" s="289"/>
    </row>
    <row r="16" spans="1:8" ht="14.4" thickBot="1" x14ac:dyDescent="0.3">
      <c r="B16" s="65"/>
      <c r="C16" s="65"/>
      <c r="D16" s="71"/>
      <c r="E16" s="70"/>
      <c r="F16" s="51" t="s">
        <v>135</v>
      </c>
      <c r="G16" s="265">
        <f>IF(UPPER(H8)="DA",0,ROUND((H23*H9)/100,2))</f>
        <v>0</v>
      </c>
      <c r="H16" s="289"/>
    </row>
    <row r="17" spans="1:8" ht="14.4" thickBot="1" x14ac:dyDescent="0.3">
      <c r="A17" s="49" t="s">
        <v>48</v>
      </c>
      <c r="B17" s="12"/>
      <c r="C17" s="49" t="s">
        <v>49</v>
      </c>
      <c r="D17" s="17"/>
      <c r="E17" s="70"/>
      <c r="F17" s="51" t="s">
        <v>136</v>
      </c>
      <c r="G17" s="265">
        <f>IF(UPPER(H8)="DA",0,ROUND(H23*0.001,2))</f>
        <v>0</v>
      </c>
      <c r="H17" s="289"/>
    </row>
    <row r="18" spans="1:8" ht="14.4" thickBot="1" x14ac:dyDescent="0.3">
      <c r="B18" s="202"/>
      <c r="C18" s="203" t="s">
        <v>50</v>
      </c>
      <c r="D18" s="204"/>
      <c r="E18" s="70"/>
      <c r="F18" s="51" t="s">
        <v>137</v>
      </c>
      <c r="G18" s="265">
        <f>IF(UPPER(H8)="DA",0,ROUND(H23*0.0053,2))</f>
        <v>0</v>
      </c>
      <c r="H18" s="289"/>
    </row>
    <row r="19" spans="1:8" ht="14.4" thickBot="1" x14ac:dyDescent="0.3">
      <c r="B19" s="205"/>
      <c r="C19" s="203" t="s">
        <v>51</v>
      </c>
      <c r="D19" s="206"/>
      <c r="E19" s="50"/>
    </row>
    <row r="20" spans="1:8" ht="14.4" thickBot="1" x14ac:dyDescent="0.3">
      <c r="B20" s="65"/>
      <c r="C20" s="65"/>
      <c r="D20" s="72"/>
      <c r="E20" s="55"/>
      <c r="F20" s="56"/>
      <c r="G20" s="49" t="s">
        <v>52</v>
      </c>
      <c r="H20" s="20">
        <f>IF(D19=0,0,ROUND(D18/D19,2))</f>
        <v>0</v>
      </c>
    </row>
    <row r="21" spans="1:8" ht="14.4" thickBot="1" x14ac:dyDescent="0.3">
      <c r="B21" s="296" t="s">
        <v>147</v>
      </c>
      <c r="C21" s="297"/>
      <c r="D21" s="189"/>
      <c r="E21" s="198"/>
      <c r="F21" s="202"/>
      <c r="G21" s="203" t="s">
        <v>121</v>
      </c>
      <c r="H21" s="207">
        <f>ROUND(H20*D15*D14/100,2)</f>
        <v>0</v>
      </c>
    </row>
    <row r="22" spans="1:8" ht="14.4" thickBot="1" x14ac:dyDescent="0.3">
      <c r="B22" s="297"/>
      <c r="C22" s="297"/>
      <c r="F22" s="199"/>
      <c r="G22" s="201" t="s">
        <v>123</v>
      </c>
      <c r="H22" s="200">
        <f>ROUND(+MIN(H21*D12,D21*D12),2)</f>
        <v>0</v>
      </c>
    </row>
    <row r="23" spans="1:8" ht="14.4" thickBot="1" x14ac:dyDescent="0.3">
      <c r="B23" s="190"/>
      <c r="C23" s="191" t="s">
        <v>148</v>
      </c>
      <c r="D23" s="218">
        <f>ROUND(D24*D12,2)</f>
        <v>0</v>
      </c>
      <c r="E23" s="192"/>
      <c r="F23" s="193"/>
      <c r="G23" s="194" t="s">
        <v>122</v>
      </c>
      <c r="H23" s="195">
        <f>IF(H22=0,0,MAX(H22,D23))</f>
        <v>0</v>
      </c>
    </row>
    <row r="24" spans="1:8" ht="17.399999999999999" customHeight="1" thickBot="1" x14ac:dyDescent="0.3">
      <c r="B24" s="217"/>
      <c r="C24" s="191" t="s">
        <v>162</v>
      </c>
      <c r="D24" s="223">
        <f>IF(H3=0,0,ROUND((šifrant!A23/H3),6))</f>
        <v>0</v>
      </c>
      <c r="E24" s="50"/>
      <c r="F24" s="56"/>
      <c r="G24" s="49" t="s">
        <v>53</v>
      </c>
      <c r="H24" s="20">
        <f>G14+G15+G16+G17+G18</f>
        <v>0</v>
      </c>
    </row>
    <row r="25" spans="1:8" ht="18" customHeight="1" thickBot="1" x14ac:dyDescent="0.3">
      <c r="F25" s="65"/>
      <c r="G25" s="73" t="s">
        <v>55</v>
      </c>
      <c r="H25" s="21">
        <f>ROUND(H23+H24,2)</f>
        <v>0</v>
      </c>
    </row>
    <row r="26" spans="1:8" ht="18.600000000000001" customHeight="1" thickBot="1" x14ac:dyDescent="0.3">
      <c r="A26" s="248" t="s">
        <v>124</v>
      </c>
      <c r="B26" s="249"/>
      <c r="C26" s="249"/>
      <c r="D26" s="249"/>
      <c r="E26" s="56"/>
      <c r="G26" s="49" t="s">
        <v>93</v>
      </c>
      <c r="H26" s="15"/>
    </row>
    <row r="27" spans="1:8" ht="14.4" thickBot="1" x14ac:dyDescent="0.3">
      <c r="A27" s="250" t="s">
        <v>125</v>
      </c>
      <c r="B27" s="251"/>
      <c r="C27" s="251"/>
      <c r="D27" s="252">
        <f>H21</f>
        <v>0</v>
      </c>
      <c r="F27" s="74"/>
      <c r="G27" s="73" t="s">
        <v>54</v>
      </c>
      <c r="H27" s="22">
        <f>H25+H26</f>
        <v>0</v>
      </c>
    </row>
    <row r="28" spans="1:8" ht="12" customHeight="1" x14ac:dyDescent="0.25">
      <c r="A28" s="251"/>
      <c r="B28" s="251"/>
      <c r="C28" s="251"/>
      <c r="D28" s="253"/>
      <c r="F28" s="74"/>
      <c r="G28" s="73"/>
      <c r="H28" s="197"/>
    </row>
    <row r="29" spans="1:8" ht="13.8" customHeight="1" x14ac:dyDescent="0.25">
      <c r="A29" s="290" t="s">
        <v>128</v>
      </c>
      <c r="B29" s="290"/>
      <c r="C29" s="290"/>
      <c r="D29" s="291">
        <f>ROUND(D21,2)</f>
        <v>0</v>
      </c>
      <c r="E29" s="50"/>
    </row>
    <row r="30" spans="1:8" ht="12.6" customHeight="1" x14ac:dyDescent="0.25">
      <c r="A30" s="290"/>
      <c r="B30" s="290"/>
      <c r="C30" s="290"/>
      <c r="D30" s="292"/>
      <c r="E30" s="50"/>
      <c r="F30" s="293" t="s">
        <v>132</v>
      </c>
      <c r="G30" s="294"/>
      <c r="H30" s="295"/>
    </row>
    <row r="31" spans="1:8" ht="15" customHeight="1" x14ac:dyDescent="0.25">
      <c r="A31" s="255" t="s">
        <v>161</v>
      </c>
      <c r="B31" s="256"/>
      <c r="C31" s="256"/>
      <c r="D31" s="257">
        <f xml:space="preserve"> ROUND(D24,2)</f>
        <v>0</v>
      </c>
      <c r="E31" s="50"/>
      <c r="F31" s="247" t="s">
        <v>127</v>
      </c>
      <c r="G31" s="244"/>
      <c r="H31" s="247" t="s">
        <v>131</v>
      </c>
    </row>
    <row r="32" spans="1:8" ht="13.8" customHeight="1" x14ac:dyDescent="0.25">
      <c r="A32" s="256"/>
      <c r="B32" s="256"/>
      <c r="C32" s="256"/>
      <c r="D32" s="258"/>
      <c r="F32" s="254"/>
      <c r="G32" s="254"/>
      <c r="H32" s="244"/>
    </row>
    <row r="33" spans="1:9" ht="16.8" customHeight="1" x14ac:dyDescent="0.25">
      <c r="A33" s="211"/>
      <c r="B33" s="212"/>
      <c r="C33" s="209"/>
      <c r="F33" s="243" t="s">
        <v>126</v>
      </c>
      <c r="G33" s="244"/>
      <c r="H33" s="243" t="s">
        <v>130</v>
      </c>
    </row>
    <row r="34" spans="1:9" ht="7.8" customHeight="1" x14ac:dyDescent="0.25">
      <c r="A34" s="259" t="s">
        <v>129</v>
      </c>
      <c r="B34" s="245"/>
      <c r="E34" s="209"/>
      <c r="F34" s="244"/>
      <c r="G34" s="244"/>
      <c r="H34" s="244"/>
      <c r="I34" s="210"/>
    </row>
    <row r="35" spans="1:9" ht="28.2" customHeight="1" thickBot="1" x14ac:dyDescent="0.3">
      <c r="A35" s="260"/>
      <c r="B35" s="246"/>
      <c r="C35" s="261" t="s">
        <v>146</v>
      </c>
      <c r="D35" s="221"/>
      <c r="E35" s="221"/>
      <c r="F35" s="263" t="s">
        <v>160</v>
      </c>
      <c r="G35" s="264"/>
      <c r="H35" s="222" t="s">
        <v>163</v>
      </c>
    </row>
    <row r="36" spans="1:9" ht="71.400000000000006" customHeight="1" x14ac:dyDescent="0.25">
      <c r="A36" s="260"/>
      <c r="B36" s="246"/>
      <c r="C36" s="262"/>
      <c r="D36" s="234" t="s">
        <v>164</v>
      </c>
      <c r="E36" s="235"/>
      <c r="F36" s="235"/>
      <c r="G36" s="235"/>
      <c r="H36" s="236"/>
    </row>
    <row r="37" spans="1:9" x14ac:dyDescent="0.25">
      <c r="B37" s="61"/>
      <c r="D37" s="237"/>
      <c r="E37" s="238"/>
      <c r="F37" s="238"/>
      <c r="G37" s="238"/>
      <c r="H37" s="239"/>
    </row>
    <row r="38" spans="1:9" x14ac:dyDescent="0.25">
      <c r="A38" s="75" t="s">
        <v>63</v>
      </c>
      <c r="B38" s="14"/>
      <c r="D38" s="237"/>
      <c r="E38" s="238"/>
      <c r="F38" s="238"/>
      <c r="G38" s="238"/>
      <c r="H38" s="239"/>
    </row>
    <row r="39" spans="1:9" ht="35.4" customHeight="1" thickBot="1" x14ac:dyDescent="0.3">
      <c r="D39" s="240"/>
      <c r="E39" s="241"/>
      <c r="F39" s="241"/>
      <c r="G39" s="241"/>
      <c r="H39" s="242"/>
    </row>
  </sheetData>
  <sheetProtection algorithmName="SHA-512" hashValue="s+2AfNCi+Ch3Rb2/eVGjPs8Xs1KjPuQgrCUkJEfePMzy/CRVI5WICPWYnx30LX/5o2m3HX4SXuAq2irV10lQSQ==" saltValue="AV0L3P4p+vZeycrdYqbzIw==" spinCount="100000" sheet="1" selectLockedCells="1"/>
  <mergeCells count="36">
    <mergeCell ref="G15:H15"/>
    <mergeCell ref="G16:H16"/>
    <mergeCell ref="G17:H17"/>
    <mergeCell ref="G18:H18"/>
    <mergeCell ref="A29:C30"/>
    <mergeCell ref="D29:D30"/>
    <mergeCell ref="F30:H30"/>
    <mergeCell ref="B21:C22"/>
    <mergeCell ref="G14:H14"/>
    <mergeCell ref="E1:G1"/>
    <mergeCell ref="D9:E9"/>
    <mergeCell ref="B8:C8"/>
    <mergeCell ref="D10:E10"/>
    <mergeCell ref="D11:E11"/>
    <mergeCell ref="F11:G11"/>
    <mergeCell ref="F9:G9"/>
    <mergeCell ref="F10:G10"/>
    <mergeCell ref="F12:G12"/>
    <mergeCell ref="F7:G7"/>
    <mergeCell ref="F8:G8"/>
    <mergeCell ref="D12:E12"/>
    <mergeCell ref="F3:G3"/>
    <mergeCell ref="D36:H39"/>
    <mergeCell ref="H33:H34"/>
    <mergeCell ref="B34:B36"/>
    <mergeCell ref="H31:H32"/>
    <mergeCell ref="A26:D26"/>
    <mergeCell ref="A27:C28"/>
    <mergeCell ref="D27:D28"/>
    <mergeCell ref="F31:G32"/>
    <mergeCell ref="F33:G34"/>
    <mergeCell ref="A31:C32"/>
    <mergeCell ref="D31:D32"/>
    <mergeCell ref="A34:A36"/>
    <mergeCell ref="C35:C36"/>
    <mergeCell ref="F35:G35"/>
  </mergeCells>
  <phoneticPr fontId="2" type="noConversion"/>
  <dataValidations count="3">
    <dataValidation type="list" allowBlank="1" showInputMessage="1" showErrorMessage="1" sqref="C11" xr:uid="{00000000-0002-0000-0300-000000000000}">
      <formula1>"A,B"</formula1>
    </dataValidation>
    <dataValidation type="list" allowBlank="1" showInputMessage="1" showErrorMessage="1" sqref="H10" xr:uid="{00000000-0002-0000-0300-000001000000}">
      <formula1>"30,50"</formula1>
    </dataValidation>
    <dataValidation type="list" showInputMessage="1" showErrorMessage="1" sqref="H7:H8" xr:uid="{00000000-0002-0000-0300-000002000000}">
      <formula1>"DA,NE"</formula1>
    </dataValidation>
  </dataValidations>
  <pageMargins left="0.25" right="0.25" top="0.78" bottom="0.44" header="0.3" footer="0.3"/>
  <pageSetup paperSize="9" scale="7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'skriti šifrant'!$A$1:$A$3</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67"/>
      <c r="F1" s="268"/>
      <c r="G1" s="269"/>
    </row>
    <row r="2" spans="1:8" s="54" customFormat="1" x14ac:dyDescent="0.25">
      <c r="A2" s="54" t="s">
        <v>144</v>
      </c>
      <c r="C2" s="55"/>
      <c r="D2" s="55"/>
      <c r="E2" s="52"/>
      <c r="F2" s="53"/>
      <c r="G2" s="53"/>
    </row>
    <row r="3" spans="1:8" x14ac:dyDescent="0.25">
      <c r="B3" s="49" t="s">
        <v>150</v>
      </c>
      <c r="C3" s="12"/>
      <c r="D3" s="219" t="s">
        <v>6</v>
      </c>
      <c r="E3" s="55"/>
      <c r="F3" s="287" t="s">
        <v>153</v>
      </c>
      <c r="G3" s="288"/>
      <c r="H3" s="215">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83" t="s">
        <v>138</v>
      </c>
      <c r="G7" s="284"/>
      <c r="H7" s="151"/>
    </row>
    <row r="8" spans="1:8" ht="14.4" thickBot="1" x14ac:dyDescent="0.3">
      <c r="B8" s="272" t="s">
        <v>3</v>
      </c>
      <c r="C8" s="273"/>
      <c r="D8" s="62"/>
      <c r="F8" s="283" t="s">
        <v>139</v>
      </c>
      <c r="G8" s="284"/>
      <c r="H8" s="151"/>
    </row>
    <row r="9" spans="1:8" s="63" customFormat="1" ht="31.5" customHeight="1" thickBot="1" x14ac:dyDescent="0.3">
      <c r="B9" s="64" t="s">
        <v>1</v>
      </c>
      <c r="C9" s="64" t="s">
        <v>2</v>
      </c>
      <c r="D9" s="270" t="s">
        <v>0</v>
      </c>
      <c r="E9" s="271"/>
      <c r="F9" s="279" t="s">
        <v>140</v>
      </c>
      <c r="G9" s="280"/>
      <c r="H9" s="95">
        <v>0.06</v>
      </c>
    </row>
    <row r="10" spans="1:8" s="65" customFormat="1" ht="27" customHeight="1" thickBot="1" x14ac:dyDescent="0.3">
      <c r="B10" s="29"/>
      <c r="C10" s="29"/>
      <c r="D10" s="274"/>
      <c r="E10" s="275"/>
      <c r="F10" s="281" t="s">
        <v>141</v>
      </c>
      <c r="G10" s="282"/>
      <c r="H10" s="184"/>
    </row>
    <row r="11" spans="1:8" ht="14.4" thickBot="1" x14ac:dyDescent="0.3">
      <c r="B11" s="66" t="s">
        <v>69</v>
      </c>
      <c r="C11" s="216"/>
      <c r="D11" s="276" t="s">
        <v>149</v>
      </c>
      <c r="E11" s="277"/>
      <c r="F11" s="278" t="s">
        <v>142</v>
      </c>
      <c r="G11" s="278"/>
      <c r="H11" s="186">
        <f>ROUND(H23*(H10/100)*0.0885,2)</f>
        <v>0</v>
      </c>
    </row>
    <row r="12" spans="1:8" ht="14.4" thickBot="1" x14ac:dyDescent="0.3">
      <c r="B12" s="67"/>
      <c r="C12" s="68"/>
      <c r="D12" s="285">
        <f>IF(C4=0,0,ROUND(D10/C4*C3,2))</f>
        <v>0</v>
      </c>
      <c r="E12" s="286"/>
      <c r="F12" s="279" t="s">
        <v>143</v>
      </c>
      <c r="G12" s="280"/>
      <c r="H12" s="185">
        <f>ROUND(H23*0.0885,2)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8" t="s">
        <v>133</v>
      </c>
      <c r="G14" s="265">
        <f>IF(UPPER(H8)="DA",0,IF(ISBLANK(H10),H12,H12-H11))</f>
        <v>0</v>
      </c>
      <c r="H14" s="266"/>
    </row>
    <row r="15" spans="1:8" ht="14.4" thickBot="1" x14ac:dyDescent="0.3">
      <c r="B15" s="65"/>
      <c r="C15" s="49" t="s">
        <v>47</v>
      </c>
      <c r="D15" s="5"/>
      <c r="E15" s="70"/>
      <c r="F15" s="213" t="s">
        <v>134</v>
      </c>
      <c r="G15" s="265">
        <f>IF(UPPER(H8)="DA",0,ROUND(H23*0.0656,2))</f>
        <v>0</v>
      </c>
      <c r="H15" s="289"/>
    </row>
    <row r="16" spans="1:8" ht="14.4" thickBot="1" x14ac:dyDescent="0.3">
      <c r="B16" s="65"/>
      <c r="C16" s="65"/>
      <c r="D16" s="71"/>
      <c r="E16" s="70"/>
      <c r="F16" s="51" t="s">
        <v>135</v>
      </c>
      <c r="G16" s="265">
        <f>IF(UPPER(H8)="DA",0,ROUND((H23*H9)/100,2))</f>
        <v>0</v>
      </c>
      <c r="H16" s="289"/>
    </row>
    <row r="17" spans="1:8" ht="14.4" thickBot="1" x14ac:dyDescent="0.3">
      <c r="A17" s="49" t="s">
        <v>48</v>
      </c>
      <c r="B17" s="12"/>
      <c r="C17" s="49" t="s">
        <v>49</v>
      </c>
      <c r="D17" s="17"/>
      <c r="E17" s="70"/>
      <c r="F17" s="51" t="s">
        <v>136</v>
      </c>
      <c r="G17" s="265">
        <f>IF(UPPER(H8)="DA",0,ROUND(H23*0.001,2))</f>
        <v>0</v>
      </c>
      <c r="H17" s="289"/>
    </row>
    <row r="18" spans="1:8" ht="14.4" thickBot="1" x14ac:dyDescent="0.3">
      <c r="B18" s="202"/>
      <c r="C18" s="203" t="s">
        <v>50</v>
      </c>
      <c r="D18" s="204"/>
      <c r="E18" s="70"/>
      <c r="F18" s="51" t="s">
        <v>137</v>
      </c>
      <c r="G18" s="265">
        <f>IF(UPPER(H8)="DA",0,ROUND(H23*0.0053,2))</f>
        <v>0</v>
      </c>
      <c r="H18" s="289"/>
    </row>
    <row r="19" spans="1:8" ht="14.4" thickBot="1" x14ac:dyDescent="0.3">
      <c r="B19" s="205"/>
      <c r="C19" s="203" t="s">
        <v>51</v>
      </c>
      <c r="D19" s="206"/>
      <c r="E19" s="50"/>
    </row>
    <row r="20" spans="1:8" ht="14.4" thickBot="1" x14ac:dyDescent="0.3">
      <c r="B20" s="65"/>
      <c r="C20" s="65"/>
      <c r="D20" s="72"/>
      <c r="E20" s="55"/>
      <c r="F20" s="56"/>
      <c r="G20" s="49" t="s">
        <v>52</v>
      </c>
      <c r="H20" s="20">
        <f>IF(D19=0,0,ROUND(D18/D19,2))</f>
        <v>0</v>
      </c>
    </row>
    <row r="21" spans="1:8" ht="14.4" thickBot="1" x14ac:dyDescent="0.3">
      <c r="B21" s="296" t="s">
        <v>147</v>
      </c>
      <c r="C21" s="297"/>
      <c r="D21" s="189"/>
      <c r="E21" s="198"/>
      <c r="F21" s="202"/>
      <c r="G21" s="203" t="s">
        <v>121</v>
      </c>
      <c r="H21" s="207">
        <f>ROUND(H20*D15*D14/100,2)</f>
        <v>0</v>
      </c>
    </row>
    <row r="22" spans="1:8" ht="14.4" thickBot="1" x14ac:dyDescent="0.3">
      <c r="B22" s="297"/>
      <c r="C22" s="297"/>
      <c r="F22" s="199"/>
      <c r="G22" s="201" t="s">
        <v>123</v>
      </c>
      <c r="H22" s="200">
        <f>ROUND(+MIN(H21*D12,D21*D12),2)</f>
        <v>0</v>
      </c>
    </row>
    <row r="23" spans="1:8" ht="14.4" thickBot="1" x14ac:dyDescent="0.3">
      <c r="B23" s="190"/>
      <c r="C23" s="191" t="s">
        <v>148</v>
      </c>
      <c r="D23" s="218">
        <f>ROUND(D24*D12,2)</f>
        <v>0</v>
      </c>
      <c r="E23" s="192"/>
      <c r="F23" s="193"/>
      <c r="G23" s="194" t="s">
        <v>122</v>
      </c>
      <c r="H23" s="195">
        <f>IF(H22=0,0,MAX(H22,D23))</f>
        <v>0</v>
      </c>
    </row>
    <row r="24" spans="1:8" ht="17.399999999999999" customHeight="1" thickBot="1" x14ac:dyDescent="0.3">
      <c r="B24" s="217"/>
      <c r="C24" s="191" t="s">
        <v>162</v>
      </c>
      <c r="D24" s="223">
        <f>IF(H3=0,0,ROUND((šifrant!A23/H3),6))</f>
        <v>0</v>
      </c>
      <c r="E24" s="50"/>
      <c r="F24" s="56"/>
      <c r="G24" s="49" t="s">
        <v>53</v>
      </c>
      <c r="H24" s="20">
        <f>G14+G15+G16+G17+G18</f>
        <v>0</v>
      </c>
    </row>
    <row r="25" spans="1:8" ht="18" customHeight="1" thickBot="1" x14ac:dyDescent="0.3">
      <c r="F25" s="65"/>
      <c r="G25" s="73" t="s">
        <v>55</v>
      </c>
      <c r="H25" s="21">
        <f>ROUND(H23+H24,2)</f>
        <v>0</v>
      </c>
    </row>
    <row r="26" spans="1:8" ht="18.600000000000001" customHeight="1" thickBot="1" x14ac:dyDescent="0.3">
      <c r="A26" s="248" t="s">
        <v>124</v>
      </c>
      <c r="B26" s="249"/>
      <c r="C26" s="249"/>
      <c r="D26" s="249"/>
      <c r="E26" s="56"/>
      <c r="G26" s="49" t="s">
        <v>93</v>
      </c>
      <c r="H26" s="15"/>
    </row>
    <row r="27" spans="1:8" ht="14.4" thickBot="1" x14ac:dyDescent="0.3">
      <c r="A27" s="250" t="s">
        <v>125</v>
      </c>
      <c r="B27" s="251"/>
      <c r="C27" s="251"/>
      <c r="D27" s="252">
        <f>H21</f>
        <v>0</v>
      </c>
      <c r="F27" s="74"/>
      <c r="G27" s="73" t="s">
        <v>54</v>
      </c>
      <c r="H27" s="22">
        <f>H25+H26</f>
        <v>0</v>
      </c>
    </row>
    <row r="28" spans="1:8" ht="12" customHeight="1" x14ac:dyDescent="0.25">
      <c r="A28" s="251"/>
      <c r="B28" s="251"/>
      <c r="C28" s="251"/>
      <c r="D28" s="253"/>
      <c r="F28" s="74"/>
      <c r="G28" s="73"/>
      <c r="H28" s="197"/>
    </row>
    <row r="29" spans="1:8" ht="13.8" customHeight="1" x14ac:dyDescent="0.25">
      <c r="A29" s="290" t="s">
        <v>128</v>
      </c>
      <c r="B29" s="290"/>
      <c r="C29" s="290"/>
      <c r="D29" s="291">
        <f>ROUND(D21,2)</f>
        <v>0</v>
      </c>
      <c r="E29" s="50"/>
    </row>
    <row r="30" spans="1:8" ht="12.6" customHeight="1" x14ac:dyDescent="0.25">
      <c r="A30" s="290"/>
      <c r="B30" s="290"/>
      <c r="C30" s="290"/>
      <c r="D30" s="292"/>
      <c r="E30" s="50"/>
      <c r="F30" s="293" t="s">
        <v>132</v>
      </c>
      <c r="G30" s="294"/>
      <c r="H30" s="295"/>
    </row>
    <row r="31" spans="1:8" ht="15" customHeight="1" x14ac:dyDescent="0.25">
      <c r="A31" s="255" t="s">
        <v>161</v>
      </c>
      <c r="B31" s="256"/>
      <c r="C31" s="256"/>
      <c r="D31" s="257">
        <f xml:space="preserve"> ROUND(D24,2)</f>
        <v>0</v>
      </c>
      <c r="E31" s="50"/>
      <c r="F31" s="247" t="s">
        <v>127</v>
      </c>
      <c r="G31" s="244"/>
      <c r="H31" s="247" t="s">
        <v>131</v>
      </c>
    </row>
    <row r="32" spans="1:8" ht="13.8" customHeight="1" x14ac:dyDescent="0.25">
      <c r="A32" s="256"/>
      <c r="B32" s="256"/>
      <c r="C32" s="256"/>
      <c r="D32" s="258"/>
      <c r="F32" s="254"/>
      <c r="G32" s="254"/>
      <c r="H32" s="244"/>
    </row>
    <row r="33" spans="1:9" ht="16.8" customHeight="1" x14ac:dyDescent="0.25">
      <c r="A33" s="211"/>
      <c r="B33" s="212"/>
      <c r="C33" s="209"/>
      <c r="F33" s="243" t="s">
        <v>126</v>
      </c>
      <c r="G33" s="244"/>
      <c r="H33" s="243" t="s">
        <v>130</v>
      </c>
    </row>
    <row r="34" spans="1:9" ht="7.8" customHeight="1" x14ac:dyDescent="0.25">
      <c r="A34" s="259" t="s">
        <v>129</v>
      </c>
      <c r="B34" s="245"/>
      <c r="E34" s="209"/>
      <c r="F34" s="244"/>
      <c r="G34" s="244"/>
      <c r="H34" s="244"/>
      <c r="I34" s="210"/>
    </row>
    <row r="35" spans="1:9" ht="28.2" customHeight="1" thickBot="1" x14ac:dyDescent="0.3">
      <c r="A35" s="260"/>
      <c r="B35" s="246"/>
      <c r="C35" s="261" t="s">
        <v>146</v>
      </c>
      <c r="D35" s="221"/>
      <c r="E35" s="221"/>
      <c r="F35" s="263" t="s">
        <v>160</v>
      </c>
      <c r="G35" s="264"/>
      <c r="H35" s="222" t="s">
        <v>163</v>
      </c>
    </row>
    <row r="36" spans="1:9" ht="71.400000000000006" customHeight="1" x14ac:dyDescent="0.25">
      <c r="A36" s="260"/>
      <c r="B36" s="246"/>
      <c r="C36" s="262"/>
      <c r="D36" s="234" t="s">
        <v>164</v>
      </c>
      <c r="E36" s="235"/>
      <c r="F36" s="235"/>
      <c r="G36" s="235"/>
      <c r="H36" s="236"/>
    </row>
    <row r="37" spans="1:9" x14ac:dyDescent="0.25">
      <c r="B37" s="61"/>
      <c r="D37" s="237"/>
      <c r="E37" s="238"/>
      <c r="F37" s="238"/>
      <c r="G37" s="238"/>
      <c r="H37" s="239"/>
    </row>
    <row r="38" spans="1:9" x14ac:dyDescent="0.25">
      <c r="A38" s="75" t="s">
        <v>63</v>
      </c>
      <c r="B38" s="14"/>
      <c r="D38" s="237"/>
      <c r="E38" s="238"/>
      <c r="F38" s="238"/>
      <c r="G38" s="238"/>
      <c r="H38" s="239"/>
    </row>
    <row r="39" spans="1:9" ht="35.4" customHeight="1" thickBot="1" x14ac:dyDescent="0.3">
      <c r="D39" s="240"/>
      <c r="E39" s="241"/>
      <c r="F39" s="241"/>
      <c r="G39" s="241"/>
      <c r="H39" s="242"/>
    </row>
  </sheetData>
  <sheetProtection algorithmName="SHA-512" hashValue="+1tjXlygEU7TtGgExKlw6+nJHlRZBaVrNg7qQ4rLkv4fjP586XTaOb0KW9QX+kVhDLckukdH8wFUE8SdkSrCPg==" saltValue="vcHPFAE3dW+2lo30Hlybrg==" spinCount="100000" sheet="1" selectLockedCells="1"/>
  <mergeCells count="36">
    <mergeCell ref="E1:G1"/>
    <mergeCell ref="B8:C8"/>
    <mergeCell ref="D9:E9"/>
    <mergeCell ref="D10:E10"/>
    <mergeCell ref="G16:H16"/>
    <mergeCell ref="D11:E11"/>
    <mergeCell ref="F9:G9"/>
    <mergeCell ref="F10:G10"/>
    <mergeCell ref="F11:G11"/>
    <mergeCell ref="F12:G12"/>
    <mergeCell ref="F7:G7"/>
    <mergeCell ref="F8:G8"/>
    <mergeCell ref="G14:H14"/>
    <mergeCell ref="G15:H15"/>
    <mergeCell ref="F3:G3"/>
    <mergeCell ref="D12:E12"/>
    <mergeCell ref="G18:H18"/>
    <mergeCell ref="G17:H17"/>
    <mergeCell ref="A27:C28"/>
    <mergeCell ref="D27:D28"/>
    <mergeCell ref="A29:C30"/>
    <mergeCell ref="D29:D30"/>
    <mergeCell ref="A26:D26"/>
    <mergeCell ref="F30:H30"/>
    <mergeCell ref="B21:C22"/>
    <mergeCell ref="A34:A36"/>
    <mergeCell ref="H33:H34"/>
    <mergeCell ref="B34:B36"/>
    <mergeCell ref="A31:C32"/>
    <mergeCell ref="D31:D32"/>
    <mergeCell ref="F31:G32"/>
    <mergeCell ref="H31:H32"/>
    <mergeCell ref="F33:G34"/>
    <mergeCell ref="C35:C36"/>
    <mergeCell ref="F35:G35"/>
    <mergeCell ref="D36:H39"/>
  </mergeCells>
  <phoneticPr fontId="2" type="noConversion"/>
  <dataValidations count="3">
    <dataValidation type="list" allowBlank="1" showInputMessage="1" showErrorMessage="1" sqref="H10" xr:uid="{8EE97DD7-C1C2-4DC5-844D-E212574299FD}">
      <formula1>"30,50"</formula1>
    </dataValidation>
    <dataValidation type="list" allowBlank="1" showInputMessage="1" showErrorMessage="1" sqref="C11" xr:uid="{D3458ADE-ACC5-482F-9659-0F938840F8AE}">
      <formula1>"A,B"</formula1>
    </dataValidation>
    <dataValidation type="list" showInputMessage="1" showErrorMessage="1" sqref="H7:H8" xr:uid="{6CB53E51-6353-4C2B-9E75-023070E286F1}">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0B9820-12C8-4688-9330-219C8700F612}">
          <x14:formula1>
            <xm:f>'skriti šifrant'!$A$1:$A$3</xm:f>
          </x14:formula1>
          <xm:sqref>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67"/>
      <c r="F1" s="268"/>
      <c r="G1" s="269"/>
    </row>
    <row r="2" spans="1:8" s="54" customFormat="1" x14ac:dyDescent="0.25">
      <c r="A2" s="54" t="s">
        <v>144</v>
      </c>
      <c r="C2" s="55"/>
      <c r="D2" s="55"/>
      <c r="E2" s="52"/>
      <c r="F2" s="53"/>
      <c r="G2" s="53"/>
    </row>
    <row r="3" spans="1:8" x14ac:dyDescent="0.25">
      <c r="B3" s="49" t="s">
        <v>150</v>
      </c>
      <c r="C3" s="12"/>
      <c r="D3" s="219" t="s">
        <v>6</v>
      </c>
      <c r="E3" s="55"/>
      <c r="F3" s="287" t="s">
        <v>153</v>
      </c>
      <c r="G3" s="288"/>
      <c r="H3" s="215">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83" t="s">
        <v>138</v>
      </c>
      <c r="G7" s="284"/>
      <c r="H7" s="151"/>
    </row>
    <row r="8" spans="1:8" ht="14.4" thickBot="1" x14ac:dyDescent="0.3">
      <c r="B8" s="272" t="s">
        <v>3</v>
      </c>
      <c r="C8" s="273"/>
      <c r="D8" s="62"/>
      <c r="F8" s="283" t="s">
        <v>139</v>
      </c>
      <c r="G8" s="284"/>
      <c r="H8" s="151"/>
    </row>
    <row r="9" spans="1:8" s="63" customFormat="1" ht="31.5" customHeight="1" thickBot="1" x14ac:dyDescent="0.3">
      <c r="B9" s="64" t="s">
        <v>1</v>
      </c>
      <c r="C9" s="64" t="s">
        <v>2</v>
      </c>
      <c r="D9" s="270" t="s">
        <v>0</v>
      </c>
      <c r="E9" s="271"/>
      <c r="F9" s="279" t="s">
        <v>140</v>
      </c>
      <c r="G9" s="280"/>
      <c r="H9" s="95">
        <v>0.06</v>
      </c>
    </row>
    <row r="10" spans="1:8" s="65" customFormat="1" ht="27" customHeight="1" thickBot="1" x14ac:dyDescent="0.3">
      <c r="B10" s="29"/>
      <c r="C10" s="29"/>
      <c r="D10" s="274"/>
      <c r="E10" s="275"/>
      <c r="F10" s="281" t="s">
        <v>141</v>
      </c>
      <c r="G10" s="282"/>
      <c r="H10" s="184"/>
    </row>
    <row r="11" spans="1:8" ht="14.4" thickBot="1" x14ac:dyDescent="0.3">
      <c r="B11" s="66" t="s">
        <v>69</v>
      </c>
      <c r="C11" s="216"/>
      <c r="D11" s="276" t="s">
        <v>149</v>
      </c>
      <c r="E11" s="277"/>
      <c r="F11" s="278" t="s">
        <v>142</v>
      </c>
      <c r="G11" s="278"/>
      <c r="H11" s="186">
        <f>ROUND(H23*(H10/100)*0.0885,2)</f>
        <v>0</v>
      </c>
    </row>
    <row r="12" spans="1:8" ht="14.4" thickBot="1" x14ac:dyDescent="0.3">
      <c r="B12" s="67"/>
      <c r="C12" s="68"/>
      <c r="D12" s="285">
        <f>IF(C4=0,0,ROUND(D10/C4*C3,2))</f>
        <v>0</v>
      </c>
      <c r="E12" s="286"/>
      <c r="F12" s="279" t="s">
        <v>143</v>
      </c>
      <c r="G12" s="280"/>
      <c r="H12" s="185">
        <f>ROUND(H23*0.0885,2)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8" t="s">
        <v>133</v>
      </c>
      <c r="G14" s="265">
        <f>IF(UPPER(H8)="DA",0,IF(ISBLANK(H10),H12,H12-H11))</f>
        <v>0</v>
      </c>
      <c r="H14" s="266"/>
    </row>
    <row r="15" spans="1:8" ht="14.4" thickBot="1" x14ac:dyDescent="0.3">
      <c r="B15" s="65"/>
      <c r="C15" s="49" t="s">
        <v>47</v>
      </c>
      <c r="D15" s="5"/>
      <c r="E15" s="70"/>
      <c r="F15" s="213" t="s">
        <v>134</v>
      </c>
      <c r="G15" s="265">
        <f>IF(UPPER(H8)="DA",0,ROUND(H23*0.0656,2))</f>
        <v>0</v>
      </c>
      <c r="H15" s="289"/>
    </row>
    <row r="16" spans="1:8" ht="14.4" thickBot="1" x14ac:dyDescent="0.3">
      <c r="B16" s="65"/>
      <c r="C16" s="65"/>
      <c r="D16" s="71"/>
      <c r="E16" s="70"/>
      <c r="F16" s="51" t="s">
        <v>135</v>
      </c>
      <c r="G16" s="265">
        <f>IF(UPPER(H8)="DA",0,ROUND((H23*H9)/100,2))</f>
        <v>0</v>
      </c>
      <c r="H16" s="289"/>
    </row>
    <row r="17" spans="1:8" ht="14.4" thickBot="1" x14ac:dyDescent="0.3">
      <c r="A17" s="49" t="s">
        <v>48</v>
      </c>
      <c r="B17" s="12"/>
      <c r="C17" s="49" t="s">
        <v>49</v>
      </c>
      <c r="D17" s="17"/>
      <c r="E17" s="70"/>
      <c r="F17" s="51" t="s">
        <v>136</v>
      </c>
      <c r="G17" s="265">
        <f>IF(UPPER(H8)="DA",0,ROUND(H23*0.001,2))</f>
        <v>0</v>
      </c>
      <c r="H17" s="289"/>
    </row>
    <row r="18" spans="1:8" ht="14.4" thickBot="1" x14ac:dyDescent="0.3">
      <c r="B18" s="202"/>
      <c r="C18" s="203" t="s">
        <v>50</v>
      </c>
      <c r="D18" s="204"/>
      <c r="E18" s="70"/>
      <c r="F18" s="51" t="s">
        <v>137</v>
      </c>
      <c r="G18" s="265">
        <f>IF(UPPER(H8)="DA",0,ROUND(H23*0.0053,2))</f>
        <v>0</v>
      </c>
      <c r="H18" s="289"/>
    </row>
    <row r="19" spans="1:8" ht="14.4" thickBot="1" x14ac:dyDescent="0.3">
      <c r="B19" s="205"/>
      <c r="C19" s="203" t="s">
        <v>51</v>
      </c>
      <c r="D19" s="206"/>
      <c r="E19" s="50"/>
    </row>
    <row r="20" spans="1:8" ht="14.4" thickBot="1" x14ac:dyDescent="0.3">
      <c r="B20" s="65"/>
      <c r="C20" s="65"/>
      <c r="D20" s="72"/>
      <c r="E20" s="55"/>
      <c r="F20" s="56"/>
      <c r="G20" s="49" t="s">
        <v>52</v>
      </c>
      <c r="H20" s="20">
        <f>IF(D19=0,0,ROUND(D18/D19,2))</f>
        <v>0</v>
      </c>
    </row>
    <row r="21" spans="1:8" ht="14.4" thickBot="1" x14ac:dyDescent="0.3">
      <c r="B21" s="296" t="s">
        <v>147</v>
      </c>
      <c r="C21" s="297"/>
      <c r="D21" s="189"/>
      <c r="E21" s="198"/>
      <c r="F21" s="202"/>
      <c r="G21" s="203" t="s">
        <v>121</v>
      </c>
      <c r="H21" s="207">
        <f>ROUND(H20*D15*D14/100,2)</f>
        <v>0</v>
      </c>
    </row>
    <row r="22" spans="1:8" ht="14.4" thickBot="1" x14ac:dyDescent="0.3">
      <c r="B22" s="297"/>
      <c r="C22" s="297"/>
      <c r="F22" s="199"/>
      <c r="G22" s="201" t="s">
        <v>123</v>
      </c>
      <c r="H22" s="200">
        <f>ROUND(+MIN(H21*D12,D21*D12),2)</f>
        <v>0</v>
      </c>
    </row>
    <row r="23" spans="1:8" ht="14.4" thickBot="1" x14ac:dyDescent="0.3">
      <c r="B23" s="190"/>
      <c r="C23" s="191" t="s">
        <v>148</v>
      </c>
      <c r="D23" s="218">
        <f>ROUND(D24*D12,2)</f>
        <v>0</v>
      </c>
      <c r="E23" s="192"/>
      <c r="F23" s="193"/>
      <c r="G23" s="194" t="s">
        <v>122</v>
      </c>
      <c r="H23" s="195">
        <f>IF(H22=0,0,MAX(H22,D23))</f>
        <v>0</v>
      </c>
    </row>
    <row r="24" spans="1:8" ht="17.399999999999999" customHeight="1" thickBot="1" x14ac:dyDescent="0.3">
      <c r="B24" s="217"/>
      <c r="C24" s="191" t="s">
        <v>162</v>
      </c>
      <c r="D24" s="223">
        <f>IF(H3=0,0,ROUND((šifrant!A23/H3),6))</f>
        <v>0</v>
      </c>
      <c r="E24" s="50"/>
      <c r="F24" s="56"/>
      <c r="G24" s="49" t="s">
        <v>53</v>
      </c>
      <c r="H24" s="20">
        <f>G14+G15+G16+G17+G18</f>
        <v>0</v>
      </c>
    </row>
    <row r="25" spans="1:8" ht="18" customHeight="1" thickBot="1" x14ac:dyDescent="0.3">
      <c r="F25" s="65"/>
      <c r="G25" s="73" t="s">
        <v>55</v>
      </c>
      <c r="H25" s="21">
        <f>ROUND(H23+H24,2)</f>
        <v>0</v>
      </c>
    </row>
    <row r="26" spans="1:8" ht="18.600000000000001" customHeight="1" thickBot="1" x14ac:dyDescent="0.3">
      <c r="A26" s="248" t="s">
        <v>124</v>
      </c>
      <c r="B26" s="249"/>
      <c r="C26" s="249"/>
      <c r="D26" s="249"/>
      <c r="E26" s="56"/>
      <c r="G26" s="49" t="s">
        <v>93</v>
      </c>
      <c r="H26" s="15"/>
    </row>
    <row r="27" spans="1:8" ht="14.4" thickBot="1" x14ac:dyDescent="0.3">
      <c r="A27" s="250" t="s">
        <v>125</v>
      </c>
      <c r="B27" s="251"/>
      <c r="C27" s="251"/>
      <c r="D27" s="252">
        <f>H21</f>
        <v>0</v>
      </c>
      <c r="F27" s="74"/>
      <c r="G27" s="73" t="s">
        <v>54</v>
      </c>
      <c r="H27" s="22">
        <f>H25+H26</f>
        <v>0</v>
      </c>
    </row>
    <row r="28" spans="1:8" ht="12" customHeight="1" x14ac:dyDescent="0.25">
      <c r="A28" s="251"/>
      <c r="B28" s="251"/>
      <c r="C28" s="251"/>
      <c r="D28" s="253"/>
      <c r="F28" s="74"/>
      <c r="G28" s="73"/>
      <c r="H28" s="197"/>
    </row>
    <row r="29" spans="1:8" ht="13.8" customHeight="1" x14ac:dyDescent="0.25">
      <c r="A29" s="290" t="s">
        <v>128</v>
      </c>
      <c r="B29" s="290"/>
      <c r="C29" s="290"/>
      <c r="D29" s="291">
        <f>ROUND(D21,2)</f>
        <v>0</v>
      </c>
      <c r="E29" s="50"/>
    </row>
    <row r="30" spans="1:8" ht="12.6" customHeight="1" x14ac:dyDescent="0.25">
      <c r="A30" s="290"/>
      <c r="B30" s="290"/>
      <c r="C30" s="290"/>
      <c r="D30" s="292"/>
      <c r="E30" s="50"/>
      <c r="F30" s="293" t="s">
        <v>132</v>
      </c>
      <c r="G30" s="294"/>
      <c r="H30" s="295"/>
    </row>
    <row r="31" spans="1:8" ht="15" customHeight="1" x14ac:dyDescent="0.25">
      <c r="A31" s="255" t="s">
        <v>161</v>
      </c>
      <c r="B31" s="256"/>
      <c r="C31" s="256"/>
      <c r="D31" s="257">
        <f xml:space="preserve"> ROUND(D24,2)</f>
        <v>0</v>
      </c>
      <c r="E31" s="50"/>
      <c r="F31" s="247" t="s">
        <v>127</v>
      </c>
      <c r="G31" s="244"/>
      <c r="H31" s="247" t="s">
        <v>131</v>
      </c>
    </row>
    <row r="32" spans="1:8" ht="13.8" customHeight="1" x14ac:dyDescent="0.25">
      <c r="A32" s="256"/>
      <c r="B32" s="256"/>
      <c r="C32" s="256"/>
      <c r="D32" s="258"/>
      <c r="F32" s="254"/>
      <c r="G32" s="254"/>
      <c r="H32" s="244"/>
    </row>
    <row r="33" spans="1:9" ht="16.8" customHeight="1" x14ac:dyDescent="0.25">
      <c r="A33" s="211"/>
      <c r="B33" s="212"/>
      <c r="C33" s="209"/>
      <c r="F33" s="243" t="s">
        <v>126</v>
      </c>
      <c r="G33" s="244"/>
      <c r="H33" s="243" t="s">
        <v>130</v>
      </c>
    </row>
    <row r="34" spans="1:9" ht="7.8" customHeight="1" x14ac:dyDescent="0.25">
      <c r="A34" s="259" t="s">
        <v>129</v>
      </c>
      <c r="B34" s="245"/>
      <c r="E34" s="209"/>
      <c r="F34" s="244"/>
      <c r="G34" s="244"/>
      <c r="H34" s="244"/>
      <c r="I34" s="210"/>
    </row>
    <row r="35" spans="1:9" ht="28.2" customHeight="1" thickBot="1" x14ac:dyDescent="0.3">
      <c r="A35" s="260"/>
      <c r="B35" s="246"/>
      <c r="C35" s="261" t="s">
        <v>146</v>
      </c>
      <c r="D35" s="221"/>
      <c r="E35" s="221"/>
      <c r="F35" s="263" t="s">
        <v>160</v>
      </c>
      <c r="G35" s="264"/>
      <c r="H35" s="222" t="s">
        <v>163</v>
      </c>
    </row>
    <row r="36" spans="1:9" ht="71.400000000000006" customHeight="1" x14ac:dyDescent="0.25">
      <c r="A36" s="260"/>
      <c r="B36" s="246"/>
      <c r="C36" s="262"/>
      <c r="D36" s="234" t="s">
        <v>164</v>
      </c>
      <c r="E36" s="235"/>
      <c r="F36" s="235"/>
      <c r="G36" s="235"/>
      <c r="H36" s="236"/>
    </row>
    <row r="37" spans="1:9" x14ac:dyDescent="0.25">
      <c r="B37" s="61"/>
      <c r="D37" s="237"/>
      <c r="E37" s="238"/>
      <c r="F37" s="238"/>
      <c r="G37" s="238"/>
      <c r="H37" s="239"/>
    </row>
    <row r="38" spans="1:9" x14ac:dyDescent="0.25">
      <c r="A38" s="75" t="s">
        <v>63</v>
      </c>
      <c r="B38" s="14"/>
      <c r="D38" s="237"/>
      <c r="E38" s="238"/>
      <c r="F38" s="238"/>
      <c r="G38" s="238"/>
      <c r="H38" s="239"/>
    </row>
    <row r="39" spans="1:9" ht="35.4" customHeight="1" thickBot="1" x14ac:dyDescent="0.3">
      <c r="D39" s="240"/>
      <c r="E39" s="241"/>
      <c r="F39" s="241"/>
      <c r="G39" s="241"/>
      <c r="H39" s="242"/>
    </row>
  </sheetData>
  <sheetProtection algorithmName="SHA-512" hashValue="+E3DWUg/RRp4HEDyKIZhk2PMSD8kxESEA0VnP/jMcaUr8TYGvOr/XTlrBFrk8i6PGlS6u5Ax2AIHgQvze06nuA==" saltValue="C/pWmpxCjIGftVrQrfP1Xw==" spinCount="100000" sheet="1" selectLockedCells="1"/>
  <mergeCells count="36">
    <mergeCell ref="E1:G1"/>
    <mergeCell ref="B8:C8"/>
    <mergeCell ref="D9:E9"/>
    <mergeCell ref="D10:E10"/>
    <mergeCell ref="G16:H16"/>
    <mergeCell ref="D11:E11"/>
    <mergeCell ref="F9:G9"/>
    <mergeCell ref="F10:G10"/>
    <mergeCell ref="F11:G11"/>
    <mergeCell ref="F12:G12"/>
    <mergeCell ref="F7:G7"/>
    <mergeCell ref="F8:G8"/>
    <mergeCell ref="G14:H14"/>
    <mergeCell ref="G15:H15"/>
    <mergeCell ref="F3:G3"/>
    <mergeCell ref="D12:E12"/>
    <mergeCell ref="G17:H17"/>
    <mergeCell ref="A26:D26"/>
    <mergeCell ref="A27:C28"/>
    <mergeCell ref="D27:D28"/>
    <mergeCell ref="A29:C30"/>
    <mergeCell ref="D29:D30"/>
    <mergeCell ref="F30:H30"/>
    <mergeCell ref="F33:G34"/>
    <mergeCell ref="H33:H34"/>
    <mergeCell ref="B34:B36"/>
    <mergeCell ref="G18:H18"/>
    <mergeCell ref="A31:C32"/>
    <mergeCell ref="D31:D32"/>
    <mergeCell ref="F31:G32"/>
    <mergeCell ref="H31:H32"/>
    <mergeCell ref="B21:C22"/>
    <mergeCell ref="A34:A36"/>
    <mergeCell ref="C35:C36"/>
    <mergeCell ref="F35:G35"/>
    <mergeCell ref="D36:H39"/>
  </mergeCells>
  <phoneticPr fontId="2" type="noConversion"/>
  <dataValidations count="3">
    <dataValidation type="list" allowBlank="1" showInputMessage="1" showErrorMessage="1" sqref="H10" xr:uid="{9861E030-331D-4846-BCDB-A4A0C704F357}">
      <formula1>"30,50"</formula1>
    </dataValidation>
    <dataValidation type="list" allowBlank="1" showInputMessage="1" showErrorMessage="1" sqref="C11" xr:uid="{1DD473F3-8492-46C0-B7A3-33024C5F873E}">
      <formula1>"A,B"</formula1>
    </dataValidation>
    <dataValidation type="list" showInputMessage="1" showErrorMessage="1" sqref="H7:H8" xr:uid="{8345DBE7-5194-44A4-837B-BFFEF0F444C4}">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BB7CC04-F45A-4B97-A8C8-FE04C80AC2E9}">
          <x14:formula1>
            <xm:f>'skriti šifrant'!$A$1:$A$3</xm:f>
          </x14:formula1>
          <xm:sqref>H9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67"/>
      <c r="F1" s="268"/>
      <c r="G1" s="269"/>
    </row>
    <row r="2" spans="1:8" s="54" customFormat="1" x14ac:dyDescent="0.25">
      <c r="A2" s="54" t="s">
        <v>144</v>
      </c>
      <c r="C2" s="55"/>
      <c r="D2" s="55"/>
      <c r="E2" s="52"/>
      <c r="F2" s="53"/>
      <c r="G2" s="53"/>
    </row>
    <row r="3" spans="1:8" x14ac:dyDescent="0.25">
      <c r="B3" s="49" t="s">
        <v>150</v>
      </c>
      <c r="C3" s="12"/>
      <c r="D3" s="219" t="s">
        <v>6</v>
      </c>
      <c r="E3" s="55"/>
      <c r="F3" s="287" t="s">
        <v>153</v>
      </c>
      <c r="G3" s="288"/>
      <c r="H3" s="215">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83" t="s">
        <v>138</v>
      </c>
      <c r="G7" s="284"/>
      <c r="H7" s="151"/>
    </row>
    <row r="8" spans="1:8" ht="14.4" thickBot="1" x14ac:dyDescent="0.3">
      <c r="B8" s="272" t="s">
        <v>3</v>
      </c>
      <c r="C8" s="273"/>
      <c r="D8" s="62"/>
      <c r="F8" s="283" t="s">
        <v>139</v>
      </c>
      <c r="G8" s="284"/>
      <c r="H8" s="151"/>
    </row>
    <row r="9" spans="1:8" s="63" customFormat="1" ht="31.5" customHeight="1" thickBot="1" x14ac:dyDescent="0.3">
      <c r="B9" s="64" t="s">
        <v>1</v>
      </c>
      <c r="C9" s="64" t="s">
        <v>2</v>
      </c>
      <c r="D9" s="270" t="s">
        <v>0</v>
      </c>
      <c r="E9" s="271"/>
      <c r="F9" s="279" t="s">
        <v>140</v>
      </c>
      <c r="G9" s="280"/>
      <c r="H9" s="95">
        <v>0.06</v>
      </c>
    </row>
    <row r="10" spans="1:8" s="65" customFormat="1" ht="27" customHeight="1" thickBot="1" x14ac:dyDescent="0.3">
      <c r="B10" s="29"/>
      <c r="C10" s="29"/>
      <c r="D10" s="274"/>
      <c r="E10" s="275"/>
      <c r="F10" s="281" t="s">
        <v>141</v>
      </c>
      <c r="G10" s="282"/>
      <c r="H10" s="184"/>
    </row>
    <row r="11" spans="1:8" ht="14.4" thickBot="1" x14ac:dyDescent="0.3">
      <c r="B11" s="66" t="s">
        <v>69</v>
      </c>
      <c r="C11" s="216"/>
      <c r="D11" s="276" t="s">
        <v>149</v>
      </c>
      <c r="E11" s="277"/>
      <c r="F11" s="278" t="s">
        <v>142</v>
      </c>
      <c r="G11" s="278"/>
      <c r="H11" s="186">
        <f>ROUND(H23*(H10/100)*0.0885,2)</f>
        <v>0</v>
      </c>
    </row>
    <row r="12" spans="1:8" ht="14.4" thickBot="1" x14ac:dyDescent="0.3">
      <c r="B12" s="67"/>
      <c r="C12" s="68"/>
      <c r="D12" s="285">
        <f>IF(C4=0,0,ROUND(D10/C4*C3,2))</f>
        <v>0</v>
      </c>
      <c r="E12" s="286"/>
      <c r="F12" s="279" t="s">
        <v>143</v>
      </c>
      <c r="G12" s="280"/>
      <c r="H12" s="185">
        <f>ROUND(H23*0.0885,2)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8" t="s">
        <v>133</v>
      </c>
      <c r="G14" s="265">
        <f>IF(UPPER(H8)="DA",0,IF(ISBLANK(H10),H12,H12-H11))</f>
        <v>0</v>
      </c>
      <c r="H14" s="266"/>
    </row>
    <row r="15" spans="1:8" ht="14.4" thickBot="1" x14ac:dyDescent="0.3">
      <c r="B15" s="65"/>
      <c r="C15" s="49" t="s">
        <v>47</v>
      </c>
      <c r="D15" s="5"/>
      <c r="E15" s="70"/>
      <c r="F15" s="213" t="s">
        <v>134</v>
      </c>
      <c r="G15" s="265">
        <f>IF(UPPER(H8)="DA",0,ROUND(H23*0.0656,2))</f>
        <v>0</v>
      </c>
      <c r="H15" s="289"/>
    </row>
    <row r="16" spans="1:8" ht="14.4" thickBot="1" x14ac:dyDescent="0.3">
      <c r="B16" s="65"/>
      <c r="C16" s="65"/>
      <c r="D16" s="71"/>
      <c r="E16" s="70"/>
      <c r="F16" s="51" t="s">
        <v>135</v>
      </c>
      <c r="G16" s="265">
        <f>IF(UPPER(H8)="DA",0,ROUND((H23*H9)/100,2))</f>
        <v>0</v>
      </c>
      <c r="H16" s="289"/>
    </row>
    <row r="17" spans="1:8" ht="14.4" thickBot="1" x14ac:dyDescent="0.3">
      <c r="A17" s="49" t="s">
        <v>48</v>
      </c>
      <c r="B17" s="12"/>
      <c r="C17" s="49" t="s">
        <v>49</v>
      </c>
      <c r="D17" s="17"/>
      <c r="E17" s="70"/>
      <c r="F17" s="51" t="s">
        <v>136</v>
      </c>
      <c r="G17" s="265">
        <f>IF(UPPER(H8)="DA",0,ROUND(H23*0.001,2))</f>
        <v>0</v>
      </c>
      <c r="H17" s="289"/>
    </row>
    <row r="18" spans="1:8" ht="14.4" thickBot="1" x14ac:dyDescent="0.3">
      <c r="B18" s="202"/>
      <c r="C18" s="203" t="s">
        <v>50</v>
      </c>
      <c r="D18" s="204"/>
      <c r="E18" s="70"/>
      <c r="F18" s="51" t="s">
        <v>137</v>
      </c>
      <c r="G18" s="265">
        <f>IF(UPPER(H8)="DA",0,ROUND(H23*0.0053,2))</f>
        <v>0</v>
      </c>
      <c r="H18" s="289"/>
    </row>
    <row r="19" spans="1:8" ht="14.4" thickBot="1" x14ac:dyDescent="0.3">
      <c r="B19" s="205"/>
      <c r="C19" s="203" t="s">
        <v>51</v>
      </c>
      <c r="D19" s="206"/>
      <c r="E19" s="50"/>
    </row>
    <row r="20" spans="1:8" ht="14.4" thickBot="1" x14ac:dyDescent="0.3">
      <c r="B20" s="65"/>
      <c r="C20" s="65"/>
      <c r="D20" s="72"/>
      <c r="E20" s="55"/>
      <c r="F20" s="56"/>
      <c r="G20" s="49" t="s">
        <v>52</v>
      </c>
      <c r="H20" s="20">
        <f>IF(D19=0,0,ROUND(D18/D19,2))</f>
        <v>0</v>
      </c>
    </row>
    <row r="21" spans="1:8" ht="14.4" thickBot="1" x14ac:dyDescent="0.3">
      <c r="B21" s="296" t="s">
        <v>147</v>
      </c>
      <c r="C21" s="297"/>
      <c r="D21" s="189"/>
      <c r="E21" s="198"/>
      <c r="F21" s="202"/>
      <c r="G21" s="203" t="s">
        <v>121</v>
      </c>
      <c r="H21" s="207">
        <f>ROUND(H20*D15*D14/100,2)</f>
        <v>0</v>
      </c>
    </row>
    <row r="22" spans="1:8" ht="14.4" thickBot="1" x14ac:dyDescent="0.3">
      <c r="B22" s="297"/>
      <c r="C22" s="297"/>
      <c r="F22" s="199"/>
      <c r="G22" s="201" t="s">
        <v>123</v>
      </c>
      <c r="H22" s="200">
        <f>ROUND(+MIN(H21*D12,D21*D12),2)</f>
        <v>0</v>
      </c>
    </row>
    <row r="23" spans="1:8" ht="14.4" thickBot="1" x14ac:dyDescent="0.3">
      <c r="B23" s="190"/>
      <c r="C23" s="191" t="s">
        <v>148</v>
      </c>
      <c r="D23" s="218">
        <f>ROUND(D24*D12,2)</f>
        <v>0</v>
      </c>
      <c r="E23" s="192"/>
      <c r="F23" s="193"/>
      <c r="G23" s="194" t="s">
        <v>122</v>
      </c>
      <c r="H23" s="195">
        <f>IF(H22=0,0,MAX(H22,D23))</f>
        <v>0</v>
      </c>
    </row>
    <row r="24" spans="1:8" ht="17.399999999999999" customHeight="1" thickBot="1" x14ac:dyDescent="0.3">
      <c r="B24" s="217"/>
      <c r="C24" s="191" t="s">
        <v>162</v>
      </c>
      <c r="D24" s="223">
        <f>IF(H3=0,0,ROUND((šifrant!A23/H3),6))</f>
        <v>0</v>
      </c>
      <c r="E24" s="50"/>
      <c r="F24" s="56"/>
      <c r="G24" s="49" t="s">
        <v>53</v>
      </c>
      <c r="H24" s="20">
        <f>G14+G15+G16+G17+G18</f>
        <v>0</v>
      </c>
    </row>
    <row r="25" spans="1:8" ht="18" customHeight="1" thickBot="1" x14ac:dyDescent="0.3">
      <c r="F25" s="65"/>
      <c r="G25" s="73" t="s">
        <v>55</v>
      </c>
      <c r="H25" s="21">
        <f>ROUND(H23+H24,2)</f>
        <v>0</v>
      </c>
    </row>
    <row r="26" spans="1:8" ht="18.600000000000001" customHeight="1" thickBot="1" x14ac:dyDescent="0.3">
      <c r="A26" s="248" t="s">
        <v>124</v>
      </c>
      <c r="B26" s="249"/>
      <c r="C26" s="249"/>
      <c r="D26" s="249"/>
      <c r="E26" s="56"/>
      <c r="G26" s="49" t="s">
        <v>93</v>
      </c>
      <c r="H26" s="15"/>
    </row>
    <row r="27" spans="1:8" ht="14.4" thickBot="1" x14ac:dyDescent="0.3">
      <c r="A27" s="250" t="s">
        <v>125</v>
      </c>
      <c r="B27" s="251"/>
      <c r="C27" s="251"/>
      <c r="D27" s="252">
        <f>H21</f>
        <v>0</v>
      </c>
      <c r="F27" s="74"/>
      <c r="G27" s="73" t="s">
        <v>54</v>
      </c>
      <c r="H27" s="22">
        <f>H25+H26</f>
        <v>0</v>
      </c>
    </row>
    <row r="28" spans="1:8" ht="12" customHeight="1" x14ac:dyDescent="0.25">
      <c r="A28" s="251"/>
      <c r="B28" s="251"/>
      <c r="C28" s="251"/>
      <c r="D28" s="253"/>
      <c r="F28" s="74"/>
      <c r="G28" s="73"/>
      <c r="H28" s="197"/>
    </row>
    <row r="29" spans="1:8" ht="13.8" customHeight="1" x14ac:dyDescent="0.25">
      <c r="A29" s="290" t="s">
        <v>128</v>
      </c>
      <c r="B29" s="290"/>
      <c r="C29" s="290"/>
      <c r="D29" s="291">
        <f>ROUND(D21,2)</f>
        <v>0</v>
      </c>
      <c r="E29" s="50"/>
    </row>
    <row r="30" spans="1:8" ht="12.6" customHeight="1" x14ac:dyDescent="0.25">
      <c r="A30" s="290"/>
      <c r="B30" s="290"/>
      <c r="C30" s="290"/>
      <c r="D30" s="292"/>
      <c r="E30" s="50"/>
      <c r="F30" s="293" t="s">
        <v>132</v>
      </c>
      <c r="G30" s="294"/>
      <c r="H30" s="295"/>
    </row>
    <row r="31" spans="1:8" ht="15" customHeight="1" x14ac:dyDescent="0.25">
      <c r="A31" s="255" t="s">
        <v>161</v>
      </c>
      <c r="B31" s="256"/>
      <c r="C31" s="256"/>
      <c r="D31" s="257">
        <f xml:space="preserve"> ROUND(D24,2)</f>
        <v>0</v>
      </c>
      <c r="E31" s="50"/>
      <c r="F31" s="247" t="s">
        <v>127</v>
      </c>
      <c r="G31" s="244"/>
      <c r="H31" s="247" t="s">
        <v>131</v>
      </c>
    </row>
    <row r="32" spans="1:8" ht="13.8" customHeight="1" x14ac:dyDescent="0.25">
      <c r="A32" s="256"/>
      <c r="B32" s="256"/>
      <c r="C32" s="256"/>
      <c r="D32" s="258"/>
      <c r="F32" s="254"/>
      <c r="G32" s="254"/>
      <c r="H32" s="244"/>
    </row>
    <row r="33" spans="1:9" ht="16.8" customHeight="1" x14ac:dyDescent="0.25">
      <c r="A33" s="211"/>
      <c r="B33" s="212"/>
      <c r="C33" s="209"/>
      <c r="F33" s="243" t="s">
        <v>126</v>
      </c>
      <c r="G33" s="244"/>
      <c r="H33" s="243" t="s">
        <v>130</v>
      </c>
    </row>
    <row r="34" spans="1:9" ht="7.8" customHeight="1" x14ac:dyDescent="0.25">
      <c r="A34" s="259" t="s">
        <v>129</v>
      </c>
      <c r="B34" s="245"/>
      <c r="E34" s="209"/>
      <c r="F34" s="244"/>
      <c r="G34" s="244"/>
      <c r="H34" s="244"/>
      <c r="I34" s="210"/>
    </row>
    <row r="35" spans="1:9" ht="28.2" customHeight="1" thickBot="1" x14ac:dyDescent="0.3">
      <c r="A35" s="260"/>
      <c r="B35" s="246"/>
      <c r="C35" s="261" t="s">
        <v>146</v>
      </c>
      <c r="D35" s="221"/>
      <c r="E35" s="221"/>
      <c r="F35" s="263" t="s">
        <v>160</v>
      </c>
      <c r="G35" s="264"/>
      <c r="H35" s="222" t="s">
        <v>163</v>
      </c>
    </row>
    <row r="36" spans="1:9" ht="71.400000000000006" customHeight="1" x14ac:dyDescent="0.25">
      <c r="A36" s="260"/>
      <c r="B36" s="246"/>
      <c r="C36" s="262"/>
      <c r="D36" s="234" t="s">
        <v>164</v>
      </c>
      <c r="E36" s="235"/>
      <c r="F36" s="235"/>
      <c r="G36" s="235"/>
      <c r="H36" s="236"/>
    </row>
    <row r="37" spans="1:9" x14ac:dyDescent="0.25">
      <c r="B37" s="61"/>
      <c r="D37" s="237"/>
      <c r="E37" s="238"/>
      <c r="F37" s="238"/>
      <c r="G37" s="238"/>
      <c r="H37" s="239"/>
    </row>
    <row r="38" spans="1:9" x14ac:dyDescent="0.25">
      <c r="A38" s="75" t="s">
        <v>63</v>
      </c>
      <c r="B38" s="14"/>
      <c r="D38" s="237"/>
      <c r="E38" s="238"/>
      <c r="F38" s="238"/>
      <c r="G38" s="238"/>
      <c r="H38" s="239"/>
    </row>
    <row r="39" spans="1:9" ht="35.4" customHeight="1" thickBot="1" x14ac:dyDescent="0.3">
      <c r="D39" s="240"/>
      <c r="E39" s="241"/>
      <c r="F39" s="241"/>
      <c r="G39" s="241"/>
      <c r="H39" s="242"/>
    </row>
  </sheetData>
  <sheetProtection algorithmName="SHA-512" hashValue="LJxRWxq0F8bBxJ5ynfSYz5j5JjsTwCaY0/Md1WKb2VeTCXXDz+zykyDa2Xk/qUHRc8NBTQLPBsObfwbDVsNT6A==" saltValue="TW9dBdVkzjkUex6DOU144A==" spinCount="100000" sheet="1" selectLockedCells="1"/>
  <mergeCells count="36">
    <mergeCell ref="E1:G1"/>
    <mergeCell ref="B8:C8"/>
    <mergeCell ref="D9:E9"/>
    <mergeCell ref="D10:E10"/>
    <mergeCell ref="G16:H16"/>
    <mergeCell ref="D11:E11"/>
    <mergeCell ref="F9:G9"/>
    <mergeCell ref="F10:G10"/>
    <mergeCell ref="F11:G11"/>
    <mergeCell ref="F12:G12"/>
    <mergeCell ref="F7:G7"/>
    <mergeCell ref="F8:G8"/>
    <mergeCell ref="G14:H14"/>
    <mergeCell ref="G15:H15"/>
    <mergeCell ref="F3:G3"/>
    <mergeCell ref="D12:E12"/>
    <mergeCell ref="G17:H17"/>
    <mergeCell ref="A26:D26"/>
    <mergeCell ref="A27:C28"/>
    <mergeCell ref="D27:D28"/>
    <mergeCell ref="A29:C30"/>
    <mergeCell ref="D29:D30"/>
    <mergeCell ref="F30:H30"/>
    <mergeCell ref="F33:G34"/>
    <mergeCell ref="H33:H34"/>
    <mergeCell ref="B34:B36"/>
    <mergeCell ref="G18:H18"/>
    <mergeCell ref="A31:C32"/>
    <mergeCell ref="D31:D32"/>
    <mergeCell ref="F31:G32"/>
    <mergeCell ref="H31:H32"/>
    <mergeCell ref="B21:C22"/>
    <mergeCell ref="A34:A36"/>
    <mergeCell ref="C35:C36"/>
    <mergeCell ref="F35:G35"/>
    <mergeCell ref="D36:H39"/>
  </mergeCells>
  <phoneticPr fontId="2" type="noConversion"/>
  <dataValidations count="3">
    <dataValidation type="list" allowBlank="1" showInputMessage="1" showErrorMessage="1" sqref="H10" xr:uid="{C4E4836C-41E0-4A9A-B8AB-8335BBBDDF04}">
      <formula1>"30,50"</formula1>
    </dataValidation>
    <dataValidation type="list" allowBlank="1" showInputMessage="1" showErrorMessage="1" sqref="C11" xr:uid="{B31629F9-E782-4DE3-B8D4-4706AEB9BEC7}">
      <formula1>"A,B"</formula1>
    </dataValidation>
    <dataValidation type="list" showInputMessage="1" showErrorMessage="1" sqref="H7:H8" xr:uid="{7E71E01B-18DF-4FCE-BCC1-BC4CA688E33B}">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100CDC2-FED4-4F94-B7B3-9C5338C06932}">
          <x14:formula1>
            <xm:f>'skriti šifrant'!$A$1:$A$3</xm:f>
          </x14:formula1>
          <xm:sqref>H9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67"/>
      <c r="F1" s="268"/>
      <c r="G1" s="269"/>
    </row>
    <row r="2" spans="1:8" s="54" customFormat="1" x14ac:dyDescent="0.25">
      <c r="A2" s="54" t="s">
        <v>144</v>
      </c>
      <c r="C2" s="55"/>
      <c r="D2" s="55"/>
      <c r="E2" s="52"/>
      <c r="F2" s="53"/>
      <c r="G2" s="53"/>
    </row>
    <row r="3" spans="1:8" x14ac:dyDescent="0.25">
      <c r="B3" s="49" t="s">
        <v>150</v>
      </c>
      <c r="C3" s="12"/>
      <c r="D3" s="219" t="s">
        <v>6</v>
      </c>
      <c r="E3" s="55"/>
      <c r="F3" s="287" t="s">
        <v>153</v>
      </c>
      <c r="G3" s="288"/>
      <c r="H3" s="215">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83" t="s">
        <v>138</v>
      </c>
      <c r="G7" s="284"/>
      <c r="H7" s="151"/>
    </row>
    <row r="8" spans="1:8" ht="14.4" thickBot="1" x14ac:dyDescent="0.3">
      <c r="B8" s="272" t="s">
        <v>3</v>
      </c>
      <c r="C8" s="273"/>
      <c r="D8" s="62"/>
      <c r="F8" s="283" t="s">
        <v>139</v>
      </c>
      <c r="G8" s="284"/>
      <c r="H8" s="151"/>
    </row>
    <row r="9" spans="1:8" s="63" customFormat="1" ht="31.5" customHeight="1" thickBot="1" x14ac:dyDescent="0.3">
      <c r="B9" s="64" t="s">
        <v>1</v>
      </c>
      <c r="C9" s="64" t="s">
        <v>2</v>
      </c>
      <c r="D9" s="270" t="s">
        <v>0</v>
      </c>
      <c r="E9" s="271"/>
      <c r="F9" s="279" t="s">
        <v>140</v>
      </c>
      <c r="G9" s="280"/>
      <c r="H9" s="95">
        <v>0.06</v>
      </c>
    </row>
    <row r="10" spans="1:8" s="65" customFormat="1" ht="27" customHeight="1" thickBot="1" x14ac:dyDescent="0.3">
      <c r="B10" s="29"/>
      <c r="C10" s="29"/>
      <c r="D10" s="274"/>
      <c r="E10" s="275"/>
      <c r="F10" s="281" t="s">
        <v>141</v>
      </c>
      <c r="G10" s="282"/>
      <c r="H10" s="184"/>
    </row>
    <row r="11" spans="1:8" ht="14.4" thickBot="1" x14ac:dyDescent="0.3">
      <c r="B11" s="66" t="s">
        <v>69</v>
      </c>
      <c r="C11" s="216"/>
      <c r="D11" s="276" t="s">
        <v>149</v>
      </c>
      <c r="E11" s="277"/>
      <c r="F11" s="278" t="s">
        <v>142</v>
      </c>
      <c r="G11" s="278"/>
      <c r="H11" s="186">
        <f>ROUND(H23*(H10/100)*0.0885,2)</f>
        <v>0</v>
      </c>
    </row>
    <row r="12" spans="1:8" ht="14.4" thickBot="1" x14ac:dyDescent="0.3">
      <c r="B12" s="67"/>
      <c r="C12" s="68"/>
      <c r="D12" s="285">
        <f>IF(C4=0,0,ROUND(D10/C4*C3,2))</f>
        <v>0</v>
      </c>
      <c r="E12" s="286"/>
      <c r="F12" s="279" t="s">
        <v>143</v>
      </c>
      <c r="G12" s="280"/>
      <c r="H12" s="185">
        <f>ROUND(H23*0.0885,2)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8" t="s">
        <v>133</v>
      </c>
      <c r="G14" s="265">
        <f>IF(UPPER(H8)="DA",0,IF(ISBLANK(H10),H12,H12-H11))</f>
        <v>0</v>
      </c>
      <c r="H14" s="266"/>
    </row>
    <row r="15" spans="1:8" ht="14.4" thickBot="1" x14ac:dyDescent="0.3">
      <c r="B15" s="65"/>
      <c r="C15" s="49" t="s">
        <v>47</v>
      </c>
      <c r="D15" s="5"/>
      <c r="E15" s="70"/>
      <c r="F15" s="213" t="s">
        <v>134</v>
      </c>
      <c r="G15" s="265">
        <f>IF(UPPER(H8)="DA",0,ROUND(H23*0.0656,2))</f>
        <v>0</v>
      </c>
      <c r="H15" s="289"/>
    </row>
    <row r="16" spans="1:8" ht="14.4" thickBot="1" x14ac:dyDescent="0.3">
      <c r="B16" s="65"/>
      <c r="C16" s="65"/>
      <c r="D16" s="71"/>
      <c r="E16" s="70"/>
      <c r="F16" s="51" t="s">
        <v>135</v>
      </c>
      <c r="G16" s="265">
        <f>IF(UPPER(H8)="DA",0,ROUND((H23*H9)/100,2))</f>
        <v>0</v>
      </c>
      <c r="H16" s="289"/>
    </row>
    <row r="17" spans="1:8" ht="14.4" thickBot="1" x14ac:dyDescent="0.3">
      <c r="A17" s="49" t="s">
        <v>48</v>
      </c>
      <c r="B17" s="12"/>
      <c r="C17" s="49" t="s">
        <v>49</v>
      </c>
      <c r="D17" s="17"/>
      <c r="E17" s="70"/>
      <c r="F17" s="51" t="s">
        <v>136</v>
      </c>
      <c r="G17" s="265">
        <f>IF(UPPER(H8)="DA",0,ROUND(H23*0.001,2))</f>
        <v>0</v>
      </c>
      <c r="H17" s="289"/>
    </row>
    <row r="18" spans="1:8" ht="14.4" thickBot="1" x14ac:dyDescent="0.3">
      <c r="B18" s="202"/>
      <c r="C18" s="203" t="s">
        <v>50</v>
      </c>
      <c r="D18" s="204"/>
      <c r="E18" s="70"/>
      <c r="F18" s="51" t="s">
        <v>137</v>
      </c>
      <c r="G18" s="265">
        <f>IF(UPPER(H8)="DA",0,ROUND(H23*0.0053,2))</f>
        <v>0</v>
      </c>
      <c r="H18" s="289"/>
    </row>
    <row r="19" spans="1:8" ht="14.4" thickBot="1" x14ac:dyDescent="0.3">
      <c r="B19" s="205"/>
      <c r="C19" s="203" t="s">
        <v>51</v>
      </c>
      <c r="D19" s="206"/>
      <c r="E19" s="50"/>
    </row>
    <row r="20" spans="1:8" ht="14.4" thickBot="1" x14ac:dyDescent="0.3">
      <c r="B20" s="65"/>
      <c r="C20" s="65"/>
      <c r="D20" s="72"/>
      <c r="E20" s="55"/>
      <c r="F20" s="56"/>
      <c r="G20" s="49" t="s">
        <v>52</v>
      </c>
      <c r="H20" s="20">
        <f>IF(D19=0,0,ROUND(D18/D19,2))</f>
        <v>0</v>
      </c>
    </row>
    <row r="21" spans="1:8" ht="14.4" thickBot="1" x14ac:dyDescent="0.3">
      <c r="B21" s="296" t="s">
        <v>147</v>
      </c>
      <c r="C21" s="297"/>
      <c r="D21" s="189"/>
      <c r="E21" s="198"/>
      <c r="F21" s="202"/>
      <c r="G21" s="203" t="s">
        <v>121</v>
      </c>
      <c r="H21" s="207">
        <f>ROUND(H20*D15*D14/100,2)</f>
        <v>0</v>
      </c>
    </row>
    <row r="22" spans="1:8" ht="14.4" thickBot="1" x14ac:dyDescent="0.3">
      <c r="B22" s="297"/>
      <c r="C22" s="297"/>
      <c r="F22" s="199"/>
      <c r="G22" s="201" t="s">
        <v>123</v>
      </c>
      <c r="H22" s="200">
        <f>ROUND(+MIN(H21*D12,D21*D12),2)</f>
        <v>0</v>
      </c>
    </row>
    <row r="23" spans="1:8" ht="14.4" thickBot="1" x14ac:dyDescent="0.3">
      <c r="B23" s="190"/>
      <c r="C23" s="191" t="s">
        <v>148</v>
      </c>
      <c r="D23" s="218">
        <f>ROUND(D24*D12,2)</f>
        <v>0</v>
      </c>
      <c r="E23" s="192"/>
      <c r="F23" s="193"/>
      <c r="G23" s="194" t="s">
        <v>122</v>
      </c>
      <c r="H23" s="195">
        <f>IF(H22=0,0,MAX(H22,D23))</f>
        <v>0</v>
      </c>
    </row>
    <row r="24" spans="1:8" ht="17.399999999999999" customHeight="1" thickBot="1" x14ac:dyDescent="0.3">
      <c r="B24" s="217"/>
      <c r="C24" s="191" t="s">
        <v>162</v>
      </c>
      <c r="D24" s="223">
        <f>IF(H3=0,0,ROUND((šifrant!A23/H3),6))</f>
        <v>0</v>
      </c>
      <c r="E24" s="50"/>
      <c r="F24" s="56"/>
      <c r="G24" s="49" t="s">
        <v>53</v>
      </c>
      <c r="H24" s="20">
        <f>G14+G15+G16+G17+G18</f>
        <v>0</v>
      </c>
    </row>
    <row r="25" spans="1:8" ht="18" customHeight="1" thickBot="1" x14ac:dyDescent="0.3">
      <c r="F25" s="65"/>
      <c r="G25" s="73" t="s">
        <v>55</v>
      </c>
      <c r="H25" s="21">
        <f>ROUND(H23+H24,2)</f>
        <v>0</v>
      </c>
    </row>
    <row r="26" spans="1:8" ht="18.600000000000001" customHeight="1" thickBot="1" x14ac:dyDescent="0.3">
      <c r="A26" s="248" t="s">
        <v>124</v>
      </c>
      <c r="B26" s="249"/>
      <c r="C26" s="249"/>
      <c r="D26" s="249"/>
      <c r="E26" s="56"/>
      <c r="G26" s="49" t="s">
        <v>93</v>
      </c>
      <c r="H26" s="15"/>
    </row>
    <row r="27" spans="1:8" ht="14.4" thickBot="1" x14ac:dyDescent="0.3">
      <c r="A27" s="250" t="s">
        <v>125</v>
      </c>
      <c r="B27" s="251"/>
      <c r="C27" s="251"/>
      <c r="D27" s="252">
        <f>H21</f>
        <v>0</v>
      </c>
      <c r="F27" s="74"/>
      <c r="G27" s="73" t="s">
        <v>54</v>
      </c>
      <c r="H27" s="22">
        <f>H25+H26</f>
        <v>0</v>
      </c>
    </row>
    <row r="28" spans="1:8" ht="12" customHeight="1" x14ac:dyDescent="0.25">
      <c r="A28" s="251"/>
      <c r="B28" s="251"/>
      <c r="C28" s="251"/>
      <c r="D28" s="253"/>
      <c r="F28" s="74"/>
      <c r="G28" s="73"/>
      <c r="H28" s="197"/>
    </row>
    <row r="29" spans="1:8" ht="13.8" customHeight="1" x14ac:dyDescent="0.25">
      <c r="A29" s="290" t="s">
        <v>128</v>
      </c>
      <c r="B29" s="290"/>
      <c r="C29" s="290"/>
      <c r="D29" s="291">
        <f>ROUND(D21,2)</f>
        <v>0</v>
      </c>
      <c r="E29" s="50"/>
    </row>
    <row r="30" spans="1:8" ht="12.6" customHeight="1" x14ac:dyDescent="0.25">
      <c r="A30" s="290"/>
      <c r="B30" s="290"/>
      <c r="C30" s="290"/>
      <c r="D30" s="292"/>
      <c r="E30" s="50"/>
      <c r="F30" s="293" t="s">
        <v>132</v>
      </c>
      <c r="G30" s="294"/>
      <c r="H30" s="295"/>
    </row>
    <row r="31" spans="1:8" ht="15" customHeight="1" x14ac:dyDescent="0.25">
      <c r="A31" s="255" t="s">
        <v>161</v>
      </c>
      <c r="B31" s="256"/>
      <c r="C31" s="256"/>
      <c r="D31" s="257">
        <f xml:space="preserve"> ROUND(D24,2)</f>
        <v>0</v>
      </c>
      <c r="E31" s="50"/>
      <c r="F31" s="247" t="s">
        <v>127</v>
      </c>
      <c r="G31" s="244"/>
      <c r="H31" s="247" t="s">
        <v>131</v>
      </c>
    </row>
    <row r="32" spans="1:8" ht="13.8" customHeight="1" x14ac:dyDescent="0.25">
      <c r="A32" s="256"/>
      <c r="B32" s="256"/>
      <c r="C32" s="256"/>
      <c r="D32" s="258"/>
      <c r="F32" s="254"/>
      <c r="G32" s="254"/>
      <c r="H32" s="244"/>
    </row>
    <row r="33" spans="1:9" ht="16.8" customHeight="1" x14ac:dyDescent="0.25">
      <c r="A33" s="211"/>
      <c r="B33" s="212"/>
      <c r="C33" s="209"/>
      <c r="F33" s="243" t="s">
        <v>126</v>
      </c>
      <c r="G33" s="244"/>
      <c r="H33" s="243" t="s">
        <v>130</v>
      </c>
    </row>
    <row r="34" spans="1:9" ht="7.8" customHeight="1" x14ac:dyDescent="0.25">
      <c r="A34" s="259" t="s">
        <v>129</v>
      </c>
      <c r="B34" s="245"/>
      <c r="E34" s="209"/>
      <c r="F34" s="244"/>
      <c r="G34" s="244"/>
      <c r="H34" s="244"/>
      <c r="I34" s="210"/>
    </row>
    <row r="35" spans="1:9" ht="28.2" customHeight="1" thickBot="1" x14ac:dyDescent="0.3">
      <c r="A35" s="260"/>
      <c r="B35" s="246"/>
      <c r="C35" s="261" t="s">
        <v>146</v>
      </c>
      <c r="D35" s="221"/>
      <c r="E35" s="221"/>
      <c r="F35" s="263" t="s">
        <v>160</v>
      </c>
      <c r="G35" s="264"/>
      <c r="H35" s="222" t="s">
        <v>163</v>
      </c>
    </row>
    <row r="36" spans="1:9" ht="71.400000000000006" customHeight="1" x14ac:dyDescent="0.25">
      <c r="A36" s="260"/>
      <c r="B36" s="246"/>
      <c r="C36" s="262"/>
      <c r="D36" s="234" t="s">
        <v>164</v>
      </c>
      <c r="E36" s="235"/>
      <c r="F36" s="235"/>
      <c r="G36" s="235"/>
      <c r="H36" s="236"/>
    </row>
    <row r="37" spans="1:9" x14ac:dyDescent="0.25">
      <c r="B37" s="61"/>
      <c r="D37" s="237"/>
      <c r="E37" s="238"/>
      <c r="F37" s="238"/>
      <c r="G37" s="238"/>
      <c r="H37" s="239"/>
    </row>
    <row r="38" spans="1:9" x14ac:dyDescent="0.25">
      <c r="A38" s="75" t="s">
        <v>63</v>
      </c>
      <c r="B38" s="14"/>
      <c r="D38" s="237"/>
      <c r="E38" s="238"/>
      <c r="F38" s="238"/>
      <c r="G38" s="238"/>
      <c r="H38" s="239"/>
    </row>
    <row r="39" spans="1:9" ht="35.4" customHeight="1" thickBot="1" x14ac:dyDescent="0.3">
      <c r="D39" s="240"/>
      <c r="E39" s="241"/>
      <c r="F39" s="241"/>
      <c r="G39" s="241"/>
      <c r="H39" s="242"/>
    </row>
  </sheetData>
  <sheetProtection algorithmName="SHA-512" hashValue="8IJomUb9QaQ9R0OY1xYRTnHJTcRnW9zn5IVvmoIMAEljc4OOi/4qqCGoblZORSZPCCwwxjPgNK620VxcV6/Iwg==" saltValue="a4mmqIxjDv6ZbfFyqclaaQ==" spinCount="100000" sheet="1" selectLockedCells="1"/>
  <mergeCells count="36">
    <mergeCell ref="E1:G1"/>
    <mergeCell ref="B8:C8"/>
    <mergeCell ref="D9:E9"/>
    <mergeCell ref="D10:E10"/>
    <mergeCell ref="G16:H16"/>
    <mergeCell ref="D11:E11"/>
    <mergeCell ref="F9:G9"/>
    <mergeCell ref="F10:G10"/>
    <mergeCell ref="F11:G11"/>
    <mergeCell ref="F12:G12"/>
    <mergeCell ref="F7:G7"/>
    <mergeCell ref="F8:G8"/>
    <mergeCell ref="G14:H14"/>
    <mergeCell ref="G15:H15"/>
    <mergeCell ref="F3:G3"/>
    <mergeCell ref="D12:E12"/>
    <mergeCell ref="G17:H17"/>
    <mergeCell ref="A26:D26"/>
    <mergeCell ref="A27:C28"/>
    <mergeCell ref="D27:D28"/>
    <mergeCell ref="A29:C30"/>
    <mergeCell ref="D29:D30"/>
    <mergeCell ref="F30:H30"/>
    <mergeCell ref="F33:G34"/>
    <mergeCell ref="H33:H34"/>
    <mergeCell ref="B34:B36"/>
    <mergeCell ref="G18:H18"/>
    <mergeCell ref="A31:C32"/>
    <mergeCell ref="D31:D32"/>
    <mergeCell ref="F31:G32"/>
    <mergeCell ref="H31:H32"/>
    <mergeCell ref="B21:C22"/>
    <mergeCell ref="A34:A36"/>
    <mergeCell ref="C35:C36"/>
    <mergeCell ref="F35:G35"/>
    <mergeCell ref="D36:H39"/>
  </mergeCells>
  <phoneticPr fontId="2" type="noConversion"/>
  <dataValidations count="3">
    <dataValidation type="list" allowBlank="1" showInputMessage="1" showErrorMessage="1" sqref="H10" xr:uid="{A3B10B79-1298-4EB4-8BCB-487347323673}">
      <formula1>"30,50"</formula1>
    </dataValidation>
    <dataValidation type="list" allowBlank="1" showInputMessage="1" showErrorMessage="1" sqref="C11" xr:uid="{1B461887-7316-4D04-BD00-5767256D08F6}">
      <formula1>"A,B"</formula1>
    </dataValidation>
    <dataValidation type="list" showInputMessage="1" showErrorMessage="1" sqref="H7:H8" xr:uid="{7AFC20F2-558F-45BB-A222-219045167CDA}">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6B6F6F-B898-45AA-BFB2-A64C6CF36C14}">
          <x14:formula1>
            <xm:f>'skriti šifrant'!$A$1:$A$3</xm:f>
          </x14:formula1>
          <xm:sqref>H9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I39"/>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1.3320312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67"/>
      <c r="F1" s="268"/>
      <c r="G1" s="269"/>
    </row>
    <row r="2" spans="1:8" s="54" customFormat="1" x14ac:dyDescent="0.25">
      <c r="A2" s="54" t="s">
        <v>144</v>
      </c>
      <c r="C2" s="55"/>
      <c r="D2" s="55"/>
      <c r="E2" s="52"/>
      <c r="F2" s="53"/>
      <c r="G2" s="53"/>
    </row>
    <row r="3" spans="1:8" x14ac:dyDescent="0.25">
      <c r="B3" s="49" t="s">
        <v>150</v>
      </c>
      <c r="C3" s="12"/>
      <c r="D3" s="219" t="s">
        <v>6</v>
      </c>
      <c r="E3" s="55"/>
      <c r="F3" s="287" t="s">
        <v>153</v>
      </c>
      <c r="G3" s="288"/>
      <c r="H3" s="215">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83" t="s">
        <v>138</v>
      </c>
      <c r="G7" s="284"/>
      <c r="H7" s="151"/>
    </row>
    <row r="8" spans="1:8" ht="14.4" thickBot="1" x14ac:dyDescent="0.3">
      <c r="B8" s="272" t="s">
        <v>3</v>
      </c>
      <c r="C8" s="273"/>
      <c r="D8" s="62"/>
      <c r="F8" s="283" t="s">
        <v>139</v>
      </c>
      <c r="G8" s="284"/>
      <c r="H8" s="151"/>
    </row>
    <row r="9" spans="1:8" s="63" customFormat="1" ht="31.5" customHeight="1" thickBot="1" x14ac:dyDescent="0.3">
      <c r="B9" s="64" t="s">
        <v>1</v>
      </c>
      <c r="C9" s="64" t="s">
        <v>2</v>
      </c>
      <c r="D9" s="270" t="s">
        <v>0</v>
      </c>
      <c r="E9" s="271"/>
      <c r="F9" s="279" t="s">
        <v>140</v>
      </c>
      <c r="G9" s="280"/>
      <c r="H9" s="95">
        <v>0.06</v>
      </c>
    </row>
    <row r="10" spans="1:8" s="65" customFormat="1" ht="27" customHeight="1" thickBot="1" x14ac:dyDescent="0.3">
      <c r="B10" s="29"/>
      <c r="C10" s="29"/>
      <c r="D10" s="274"/>
      <c r="E10" s="275"/>
      <c r="F10" s="281" t="s">
        <v>141</v>
      </c>
      <c r="G10" s="282"/>
      <c r="H10" s="184"/>
    </row>
    <row r="11" spans="1:8" ht="14.4" thickBot="1" x14ac:dyDescent="0.3">
      <c r="B11" s="66" t="s">
        <v>69</v>
      </c>
      <c r="C11" s="216"/>
      <c r="D11" s="276" t="s">
        <v>149</v>
      </c>
      <c r="E11" s="277"/>
      <c r="F11" s="278" t="s">
        <v>142</v>
      </c>
      <c r="G11" s="278"/>
      <c r="H11" s="186">
        <f>ROUND(H23*(H10/100)*0.0885,2)</f>
        <v>0</v>
      </c>
    </row>
    <row r="12" spans="1:8" ht="14.4" thickBot="1" x14ac:dyDescent="0.3">
      <c r="B12" s="67"/>
      <c r="C12" s="68"/>
      <c r="D12" s="285">
        <f>IF(C4=0,0,ROUND(D10/C4*C3,2))</f>
        <v>0</v>
      </c>
      <c r="E12" s="286"/>
      <c r="F12" s="279" t="s">
        <v>143</v>
      </c>
      <c r="G12" s="280"/>
      <c r="H12" s="185">
        <f>ROUND(H23*0.0885,2)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8" t="s">
        <v>133</v>
      </c>
      <c r="G14" s="265">
        <f>IF(UPPER(H8)="DA",0,IF(ISBLANK(H10),H12,H12-H11))</f>
        <v>0</v>
      </c>
      <c r="H14" s="266"/>
    </row>
    <row r="15" spans="1:8" ht="14.4" thickBot="1" x14ac:dyDescent="0.3">
      <c r="B15" s="65"/>
      <c r="C15" s="49" t="s">
        <v>47</v>
      </c>
      <c r="D15" s="5"/>
      <c r="E15" s="70"/>
      <c r="F15" s="213" t="s">
        <v>134</v>
      </c>
      <c r="G15" s="265">
        <f>IF(UPPER(H8)="DA",0,ROUND(H23*0.0656,2))</f>
        <v>0</v>
      </c>
      <c r="H15" s="289"/>
    </row>
    <row r="16" spans="1:8" ht="14.4" thickBot="1" x14ac:dyDescent="0.3">
      <c r="B16" s="65"/>
      <c r="C16" s="65"/>
      <c r="D16" s="71"/>
      <c r="E16" s="70"/>
      <c r="F16" s="51" t="s">
        <v>135</v>
      </c>
      <c r="G16" s="265">
        <f>IF(UPPER(H8)="DA",0,ROUND((H23*H9)/100,2))</f>
        <v>0</v>
      </c>
      <c r="H16" s="289"/>
    </row>
    <row r="17" spans="1:8" ht="14.4" thickBot="1" x14ac:dyDescent="0.3">
      <c r="A17" s="49" t="s">
        <v>48</v>
      </c>
      <c r="B17" s="12"/>
      <c r="C17" s="49" t="s">
        <v>49</v>
      </c>
      <c r="D17" s="17"/>
      <c r="E17" s="70"/>
      <c r="F17" s="51" t="s">
        <v>136</v>
      </c>
      <c r="G17" s="265">
        <f>IF(UPPER(H8)="DA",0,ROUND(H23*0.001,2))</f>
        <v>0</v>
      </c>
      <c r="H17" s="289"/>
    </row>
    <row r="18" spans="1:8" ht="14.4" thickBot="1" x14ac:dyDescent="0.3">
      <c r="B18" s="202"/>
      <c r="C18" s="203" t="s">
        <v>50</v>
      </c>
      <c r="D18" s="204"/>
      <c r="E18" s="70"/>
      <c r="F18" s="51" t="s">
        <v>137</v>
      </c>
      <c r="G18" s="265">
        <f>IF(UPPER(H8)="DA",0,ROUND(H23*0.0053,2))</f>
        <v>0</v>
      </c>
      <c r="H18" s="289"/>
    </row>
    <row r="19" spans="1:8" ht="14.4" thickBot="1" x14ac:dyDescent="0.3">
      <c r="B19" s="205"/>
      <c r="C19" s="203" t="s">
        <v>51</v>
      </c>
      <c r="D19" s="206"/>
      <c r="E19" s="50"/>
    </row>
    <row r="20" spans="1:8" ht="14.4" thickBot="1" x14ac:dyDescent="0.3">
      <c r="B20" s="65"/>
      <c r="C20" s="65"/>
      <c r="D20" s="72"/>
      <c r="E20" s="55"/>
      <c r="F20" s="56"/>
      <c r="G20" s="49" t="s">
        <v>52</v>
      </c>
      <c r="H20" s="20">
        <f>IF(D19=0,0,ROUND(D18/D19,2))</f>
        <v>0</v>
      </c>
    </row>
    <row r="21" spans="1:8" ht="14.4" thickBot="1" x14ac:dyDescent="0.3">
      <c r="B21" s="296" t="s">
        <v>147</v>
      </c>
      <c r="C21" s="297"/>
      <c r="D21" s="189"/>
      <c r="E21" s="198"/>
      <c r="F21" s="202"/>
      <c r="G21" s="203" t="s">
        <v>121</v>
      </c>
      <c r="H21" s="207">
        <f>ROUND(H20*D15*D14/100,2)</f>
        <v>0</v>
      </c>
    </row>
    <row r="22" spans="1:8" ht="14.4" thickBot="1" x14ac:dyDescent="0.3">
      <c r="B22" s="297"/>
      <c r="C22" s="297"/>
      <c r="F22" s="199"/>
      <c r="G22" s="201" t="s">
        <v>123</v>
      </c>
      <c r="H22" s="200">
        <f>ROUND(+MIN(H21*D12,D21*D12),2)</f>
        <v>0</v>
      </c>
    </row>
    <row r="23" spans="1:8" ht="14.4" thickBot="1" x14ac:dyDescent="0.3">
      <c r="B23" s="190"/>
      <c r="C23" s="191" t="s">
        <v>148</v>
      </c>
      <c r="D23" s="218">
        <f>ROUND(D24*D12,2)</f>
        <v>0</v>
      </c>
      <c r="E23" s="192"/>
      <c r="F23" s="193"/>
      <c r="G23" s="194" t="s">
        <v>122</v>
      </c>
      <c r="H23" s="195">
        <f>IF(H22=0,0,MAX(H22,D23))</f>
        <v>0</v>
      </c>
    </row>
    <row r="24" spans="1:8" ht="17.399999999999999" customHeight="1" thickBot="1" x14ac:dyDescent="0.3">
      <c r="B24" s="217"/>
      <c r="C24" s="191" t="s">
        <v>162</v>
      </c>
      <c r="D24" s="223">
        <f>IF(H3=0,0,ROUND((šifrant!A23/H3),6))</f>
        <v>0</v>
      </c>
      <c r="E24" s="50"/>
      <c r="F24" s="56"/>
      <c r="G24" s="49" t="s">
        <v>53</v>
      </c>
      <c r="H24" s="20">
        <f>G14+G15+G16+G17+G18</f>
        <v>0</v>
      </c>
    </row>
    <row r="25" spans="1:8" ht="18" customHeight="1" thickBot="1" x14ac:dyDescent="0.3">
      <c r="F25" s="65"/>
      <c r="G25" s="73" t="s">
        <v>55</v>
      </c>
      <c r="H25" s="21">
        <f>ROUND(H23+H24,2)</f>
        <v>0</v>
      </c>
    </row>
    <row r="26" spans="1:8" ht="18.600000000000001" customHeight="1" thickBot="1" x14ac:dyDescent="0.3">
      <c r="A26" s="248" t="s">
        <v>124</v>
      </c>
      <c r="B26" s="249"/>
      <c r="C26" s="249"/>
      <c r="D26" s="249"/>
      <c r="E26" s="56"/>
      <c r="G26" s="49" t="s">
        <v>93</v>
      </c>
      <c r="H26" s="15"/>
    </row>
    <row r="27" spans="1:8" ht="14.4" thickBot="1" x14ac:dyDescent="0.3">
      <c r="A27" s="250" t="s">
        <v>125</v>
      </c>
      <c r="B27" s="251"/>
      <c r="C27" s="251"/>
      <c r="D27" s="252">
        <f>H21</f>
        <v>0</v>
      </c>
      <c r="F27" s="74"/>
      <c r="G27" s="73" t="s">
        <v>54</v>
      </c>
      <c r="H27" s="22">
        <f>H25+H26</f>
        <v>0</v>
      </c>
    </row>
    <row r="28" spans="1:8" ht="12" customHeight="1" x14ac:dyDescent="0.25">
      <c r="A28" s="251"/>
      <c r="B28" s="251"/>
      <c r="C28" s="251"/>
      <c r="D28" s="253"/>
      <c r="F28" s="74"/>
      <c r="G28" s="73"/>
      <c r="H28" s="197"/>
    </row>
    <row r="29" spans="1:8" ht="13.8" customHeight="1" x14ac:dyDescent="0.25">
      <c r="A29" s="290" t="s">
        <v>128</v>
      </c>
      <c r="B29" s="290"/>
      <c r="C29" s="290"/>
      <c r="D29" s="291">
        <f>ROUND(D21,2)</f>
        <v>0</v>
      </c>
      <c r="E29" s="50"/>
    </row>
    <row r="30" spans="1:8" ht="12.6" customHeight="1" x14ac:dyDescent="0.25">
      <c r="A30" s="290"/>
      <c r="B30" s="290"/>
      <c r="C30" s="290"/>
      <c r="D30" s="292"/>
      <c r="E30" s="50"/>
      <c r="F30" s="293" t="s">
        <v>132</v>
      </c>
      <c r="G30" s="294"/>
      <c r="H30" s="295"/>
    </row>
    <row r="31" spans="1:8" ht="15" customHeight="1" x14ac:dyDescent="0.25">
      <c r="A31" s="255" t="s">
        <v>161</v>
      </c>
      <c r="B31" s="256"/>
      <c r="C31" s="256"/>
      <c r="D31" s="257">
        <f xml:space="preserve"> ROUND(D24,2)</f>
        <v>0</v>
      </c>
      <c r="E31" s="50"/>
      <c r="F31" s="247" t="s">
        <v>127</v>
      </c>
      <c r="G31" s="244"/>
      <c r="H31" s="247" t="s">
        <v>131</v>
      </c>
    </row>
    <row r="32" spans="1:8" ht="13.8" customHeight="1" x14ac:dyDescent="0.25">
      <c r="A32" s="256"/>
      <c r="B32" s="256"/>
      <c r="C32" s="256"/>
      <c r="D32" s="258"/>
      <c r="F32" s="254"/>
      <c r="G32" s="254"/>
      <c r="H32" s="244"/>
    </row>
    <row r="33" spans="1:9" ht="16.8" customHeight="1" x14ac:dyDescent="0.25">
      <c r="A33" s="211"/>
      <c r="B33" s="212"/>
      <c r="C33" s="209"/>
      <c r="F33" s="243" t="s">
        <v>126</v>
      </c>
      <c r="G33" s="244"/>
      <c r="H33" s="243" t="s">
        <v>130</v>
      </c>
    </row>
    <row r="34" spans="1:9" ht="7.8" customHeight="1" x14ac:dyDescent="0.25">
      <c r="A34" s="259" t="s">
        <v>129</v>
      </c>
      <c r="B34" s="245"/>
      <c r="E34" s="209"/>
      <c r="F34" s="244"/>
      <c r="G34" s="244"/>
      <c r="H34" s="244"/>
      <c r="I34" s="210"/>
    </row>
    <row r="35" spans="1:9" ht="28.2" customHeight="1" thickBot="1" x14ac:dyDescent="0.3">
      <c r="A35" s="260"/>
      <c r="B35" s="246"/>
      <c r="C35" s="261" t="s">
        <v>146</v>
      </c>
      <c r="D35" s="221"/>
      <c r="E35" s="221"/>
      <c r="F35" s="263" t="s">
        <v>160</v>
      </c>
      <c r="G35" s="264"/>
      <c r="H35" s="222" t="s">
        <v>163</v>
      </c>
    </row>
    <row r="36" spans="1:9" ht="71.400000000000006" customHeight="1" x14ac:dyDescent="0.25">
      <c r="A36" s="260"/>
      <c r="B36" s="246"/>
      <c r="C36" s="262"/>
      <c r="D36" s="234" t="s">
        <v>164</v>
      </c>
      <c r="E36" s="235"/>
      <c r="F36" s="235"/>
      <c r="G36" s="235"/>
      <c r="H36" s="236"/>
    </row>
    <row r="37" spans="1:9" x14ac:dyDescent="0.25">
      <c r="B37" s="61"/>
      <c r="D37" s="237"/>
      <c r="E37" s="238"/>
      <c r="F37" s="238"/>
      <c r="G37" s="238"/>
      <c r="H37" s="239"/>
    </row>
    <row r="38" spans="1:9" x14ac:dyDescent="0.25">
      <c r="A38" s="75" t="s">
        <v>63</v>
      </c>
      <c r="B38" s="14"/>
      <c r="D38" s="237"/>
      <c r="E38" s="238"/>
      <c r="F38" s="238"/>
      <c r="G38" s="238"/>
      <c r="H38" s="239"/>
    </row>
    <row r="39" spans="1:9" ht="35.4" customHeight="1" thickBot="1" x14ac:dyDescent="0.3">
      <c r="D39" s="240"/>
      <c r="E39" s="241"/>
      <c r="F39" s="241"/>
      <c r="G39" s="241"/>
      <c r="H39" s="242"/>
    </row>
  </sheetData>
  <sheetProtection algorithmName="SHA-512" hashValue="sYRJ35J/bdDpxl6wK7XihsuWrM7/mmUd40yZvsnM3TxGGsxzfnDfO5QCPWaYMdKfAr4hQKj7pX/ict3FiJXYdQ==" saltValue="lPN403cA8JqqmQ37if8I2w==" spinCount="100000" sheet="1" selectLockedCells="1"/>
  <mergeCells count="36">
    <mergeCell ref="E1:G1"/>
    <mergeCell ref="B8:C8"/>
    <mergeCell ref="D9:E9"/>
    <mergeCell ref="D10:E10"/>
    <mergeCell ref="G16:H16"/>
    <mergeCell ref="D11:E11"/>
    <mergeCell ref="F9:G9"/>
    <mergeCell ref="F10:G10"/>
    <mergeCell ref="F11:G11"/>
    <mergeCell ref="F12:G12"/>
    <mergeCell ref="F7:G7"/>
    <mergeCell ref="F8:G8"/>
    <mergeCell ref="G14:H14"/>
    <mergeCell ref="G15:H15"/>
    <mergeCell ref="F3:G3"/>
    <mergeCell ref="D12:E12"/>
    <mergeCell ref="G17:H17"/>
    <mergeCell ref="A26:D26"/>
    <mergeCell ref="A27:C28"/>
    <mergeCell ref="D27:D28"/>
    <mergeCell ref="A29:C30"/>
    <mergeCell ref="D29:D30"/>
    <mergeCell ref="F30:H30"/>
    <mergeCell ref="F33:G34"/>
    <mergeCell ref="H33:H34"/>
    <mergeCell ref="B34:B36"/>
    <mergeCell ref="G18:H18"/>
    <mergeCell ref="A31:C32"/>
    <mergeCell ref="D31:D32"/>
    <mergeCell ref="F31:G32"/>
    <mergeCell ref="H31:H32"/>
    <mergeCell ref="B21:C22"/>
    <mergeCell ref="A34:A36"/>
    <mergeCell ref="C35:C36"/>
    <mergeCell ref="F35:G35"/>
    <mergeCell ref="D36:H39"/>
  </mergeCells>
  <phoneticPr fontId="2" type="noConversion"/>
  <dataValidations count="3">
    <dataValidation type="list" allowBlank="1" showInputMessage="1" showErrorMessage="1" sqref="H10" xr:uid="{5C6345F4-FFB1-4971-9983-FF90EC43B885}">
      <formula1>"30,50"</formula1>
    </dataValidation>
    <dataValidation type="list" allowBlank="1" showInputMessage="1" showErrorMessage="1" sqref="C11" xr:uid="{4A3A8374-E2A2-4837-97E1-F57EA2DC731C}">
      <formula1>"A,B"</formula1>
    </dataValidation>
    <dataValidation type="list" showInputMessage="1" showErrorMessage="1" sqref="H7:H8" xr:uid="{F5B29E8E-01FD-423E-8003-D53162C2BB33}">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FAD5C67-6AE9-49EC-873A-F4379F720485}">
          <x14:formula1>
            <xm:f>'skriti šifrant'!$A$1:$A$3</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Navodila</vt:lpstr>
      <vt:lpstr>šifrant</vt:lpstr>
      <vt:lpstr>skriti šifrant</vt:lpstr>
      <vt:lpstr>1. obr.</vt:lpstr>
      <vt:lpstr>2. obr.</vt:lpstr>
      <vt:lpstr>3.obr.</vt:lpstr>
      <vt:lpstr>4.obr.</vt:lpstr>
      <vt:lpstr>5.obr.</vt:lpstr>
      <vt:lpstr>6.obr.</vt:lpstr>
      <vt:lpstr>7.obr.</vt:lpstr>
      <vt:lpstr>8.obr.</vt:lpstr>
      <vt:lpstr>zahtevek</vt:lpstr>
    </vt:vector>
  </TitlesOfParts>
  <Company>ZZZS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ZZZS</dc:creator>
  <cp:lastModifiedBy>Martina Copot</cp:lastModifiedBy>
  <cp:lastPrinted>2023-05-23T12:20:35Z</cp:lastPrinted>
  <dcterms:created xsi:type="dcterms:W3CDTF">2004-10-25T09:54:36Z</dcterms:created>
  <dcterms:modified xsi:type="dcterms:W3CDTF">2023-05-25T12:59:38Z</dcterms:modified>
</cp:coreProperties>
</file>