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updateLinks="never" codeName="Ta_delovni_zvezek" defaultThemeVersion="124226"/>
  <mc:AlternateContent xmlns:mc="http://schemas.openxmlformats.org/markup-compatibility/2006">
    <mc:Choice Requires="x15">
      <x15ac:absPath xmlns:x15ac="http://schemas.microsoft.com/office/spreadsheetml/2010/11/ac" url="http://dokumenti.zzzs.si/osebno/z0100fl/Documents/Moji dokumenti/TABELE_služba/NADOMEST/"/>
    </mc:Choice>
  </mc:AlternateContent>
  <xr:revisionPtr revIDLastSave="12" documentId="8_{EC021C56-2AE4-452F-A133-573F2E8CB1DE}" xr6:coauthVersionLast="47" xr6:coauthVersionMax="47" xr10:uidLastSave="{B322CF86-CB11-40B6-841E-2751798AA347}"/>
  <bookViews>
    <workbookView xWindow="-108" yWindow="-108" windowWidth="23256" windowHeight="12576" tabRatio="712" xr2:uid="{00000000-000D-0000-FFFF-FFFF00000000}"/>
  </bookViews>
  <sheets>
    <sheet name="Navodila" sheetId="30" r:id="rId1"/>
    <sheet name="šifrant" sheetId="41" r:id="rId2"/>
    <sheet name="skriti šifrant" sheetId="42" state="hidden" r:id="rId3"/>
    <sheet name="1. obr." sheetId="16" r:id="rId4"/>
    <sheet name="2. obr." sheetId="32" r:id="rId5"/>
    <sheet name="3.obr." sheetId="33" r:id="rId6"/>
    <sheet name="4.obr." sheetId="34" r:id="rId7"/>
    <sheet name="5.obr." sheetId="35" r:id="rId8"/>
    <sheet name="6.obr." sheetId="36" r:id="rId9"/>
    <sheet name="7.obr." sheetId="37" r:id="rId10"/>
    <sheet name="8.obr." sheetId="38" r:id="rId11"/>
    <sheet name="zahtevek" sheetId="17" r:id="rId12"/>
  </sheets>
  <definedNames>
    <definedName name="seznam">'1. obr.'!#REF!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38" l="1"/>
  <c r="D29" i="38"/>
  <c r="D24" i="38"/>
  <c r="D23" i="38" s="1"/>
  <c r="H20" i="38"/>
  <c r="H21" i="38" s="1"/>
  <c r="D14" i="38"/>
  <c r="E13" i="38"/>
  <c r="D11" i="38"/>
  <c r="G3" i="38"/>
  <c r="D31" i="37"/>
  <c r="D29" i="37"/>
  <c r="H20" i="37"/>
  <c r="H21" i="37" s="1"/>
  <c r="D14" i="37"/>
  <c r="E13" i="37"/>
  <c r="D11" i="37"/>
  <c r="G3" i="37"/>
  <c r="D24" i="37" s="1"/>
  <c r="D23" i="37" s="1"/>
  <c r="D31" i="36"/>
  <c r="D29" i="36"/>
  <c r="H20" i="36"/>
  <c r="H21" i="36" s="1"/>
  <c r="D14" i="36"/>
  <c r="E13" i="36"/>
  <c r="D11" i="36"/>
  <c r="G3" i="36"/>
  <c r="D24" i="36" s="1"/>
  <c r="D23" i="36" s="1"/>
  <c r="D31" i="35"/>
  <c r="D29" i="35"/>
  <c r="H20" i="35"/>
  <c r="H21" i="35" s="1"/>
  <c r="D14" i="35"/>
  <c r="E13" i="35"/>
  <c r="D11" i="35"/>
  <c r="G3" i="35"/>
  <c r="D24" i="35" s="1"/>
  <c r="D23" i="35" s="1"/>
  <c r="D31" i="34"/>
  <c r="D29" i="34"/>
  <c r="H21" i="34"/>
  <c r="D27" i="34" s="1"/>
  <c r="H20" i="34"/>
  <c r="D14" i="34"/>
  <c r="E13" i="34"/>
  <c r="D11" i="34"/>
  <c r="G3" i="34"/>
  <c r="D24" i="34" s="1"/>
  <c r="D23" i="34" s="1"/>
  <c r="D31" i="33"/>
  <c r="D29" i="33"/>
  <c r="H20" i="33"/>
  <c r="D14" i="33"/>
  <c r="H21" i="33" s="1"/>
  <c r="E13" i="33"/>
  <c r="D11" i="33"/>
  <c r="G3" i="33"/>
  <c r="D24" i="33" s="1"/>
  <c r="D23" i="33" s="1"/>
  <c r="D31" i="32"/>
  <c r="D29" i="32"/>
  <c r="H20" i="32"/>
  <c r="H21" i="32" s="1"/>
  <c r="D14" i="32"/>
  <c r="E13" i="32"/>
  <c r="D11" i="32"/>
  <c r="G3" i="32"/>
  <c r="D24" i="32" s="1"/>
  <c r="D23" i="32" s="1"/>
  <c r="D24" i="16"/>
  <c r="D31" i="16"/>
  <c r="D29" i="16"/>
  <c r="H20" i="16"/>
  <c r="H21" i="16" s="1"/>
  <c r="D14" i="16"/>
  <c r="E13" i="16"/>
  <c r="D11" i="16"/>
  <c r="G3" i="16"/>
  <c r="N25" i="17"/>
  <c r="N23" i="17"/>
  <c r="N21" i="17"/>
  <c r="N19" i="17"/>
  <c r="N17" i="17"/>
  <c r="N15" i="17"/>
  <c r="N13" i="17"/>
  <c r="D27" i="38" l="1"/>
  <c r="H22" i="38"/>
  <c r="H23" i="38" s="1"/>
  <c r="D27" i="37"/>
  <c r="H22" i="37"/>
  <c r="H23" i="37" s="1"/>
  <c r="D27" i="36"/>
  <c r="H22" i="36"/>
  <c r="H23" i="36" s="1"/>
  <c r="D27" i="35"/>
  <c r="H22" i="35"/>
  <c r="H23" i="35" s="1"/>
  <c r="H22" i="34"/>
  <c r="H23" i="34" s="1"/>
  <c r="D27" i="33"/>
  <c r="H22" i="33"/>
  <c r="H23" i="33" s="1"/>
  <c r="D27" i="32"/>
  <c r="H22" i="32"/>
  <c r="H23" i="32" s="1"/>
  <c r="D23" i="16"/>
  <c r="D27" i="16"/>
  <c r="H22" i="16"/>
  <c r="H23" i="16" s="1"/>
  <c r="G18" i="38" l="1"/>
  <c r="G17" i="38"/>
  <c r="G15" i="38"/>
  <c r="H12" i="38"/>
  <c r="G14" i="38" s="1"/>
  <c r="H24" i="38" s="1"/>
  <c r="H25" i="38" s="1"/>
  <c r="H27" i="38" s="1"/>
  <c r="H11" i="38"/>
  <c r="G16" i="38"/>
  <c r="G17" i="37"/>
  <c r="G16" i="37"/>
  <c r="G15" i="37"/>
  <c r="H12" i="37"/>
  <c r="G14" i="37" s="1"/>
  <c r="H11" i="37"/>
  <c r="G18" i="37"/>
  <c r="G18" i="36"/>
  <c r="G17" i="36"/>
  <c r="G16" i="36"/>
  <c r="G15" i="36"/>
  <c r="H12" i="36"/>
  <c r="G14" i="36" s="1"/>
  <c r="H11" i="36"/>
  <c r="G18" i="35"/>
  <c r="G17" i="35"/>
  <c r="G16" i="35"/>
  <c r="G15" i="35"/>
  <c r="H12" i="35"/>
  <c r="G14" i="35" s="1"/>
  <c r="H24" i="35" s="1"/>
  <c r="L19" i="17" s="1"/>
  <c r="H11" i="35"/>
  <c r="G17" i="34"/>
  <c r="G16" i="34"/>
  <c r="G15" i="34"/>
  <c r="H12" i="34"/>
  <c r="G14" i="34" s="1"/>
  <c r="H11" i="34"/>
  <c r="G18" i="34"/>
  <c r="G17" i="33"/>
  <c r="G16" i="33"/>
  <c r="G15" i="33"/>
  <c r="H12" i="33"/>
  <c r="G14" i="33" s="1"/>
  <c r="H11" i="33"/>
  <c r="G18" i="33"/>
  <c r="G18" i="32"/>
  <c r="G17" i="32"/>
  <c r="G16" i="32"/>
  <c r="H12" i="32"/>
  <c r="G14" i="32" s="1"/>
  <c r="H24" i="32" s="1"/>
  <c r="H25" i="32" s="1"/>
  <c r="H27" i="32" s="1"/>
  <c r="H11" i="32"/>
  <c r="G15" i="32"/>
  <c r="G18" i="16"/>
  <c r="G17" i="16"/>
  <c r="G16" i="16"/>
  <c r="G15" i="16"/>
  <c r="H12" i="16"/>
  <c r="G14" i="16" s="1"/>
  <c r="H11" i="16"/>
  <c r="H24" i="37" l="1"/>
  <c r="H24" i="36"/>
  <c r="H25" i="36" s="1"/>
  <c r="H27" i="36" s="1"/>
  <c r="H25" i="35"/>
  <c r="H27" i="35" s="1"/>
  <c r="H24" i="34"/>
  <c r="H25" i="34" s="1"/>
  <c r="H27" i="34" s="1"/>
  <c r="H24" i="33"/>
  <c r="H25" i="33" s="1"/>
  <c r="H27" i="33" s="1"/>
  <c r="H24" i="16"/>
  <c r="H25" i="16" s="1"/>
  <c r="H27" i="16" s="1"/>
  <c r="L23" i="17" l="1"/>
  <c r="H25" i="37"/>
  <c r="H27" i="37" s="1"/>
  <c r="L25" i="17"/>
  <c r="O23" i="17"/>
  <c r="M23" i="17"/>
  <c r="L21" i="17"/>
  <c r="M19" i="17"/>
  <c r="O19" i="17"/>
  <c r="L17" i="17"/>
  <c r="L15" i="17"/>
  <c r="L13" i="17"/>
  <c r="O25" i="17" l="1"/>
  <c r="M25" i="17"/>
  <c r="O21" i="17"/>
  <c r="M21" i="17"/>
  <c r="O17" i="17"/>
  <c r="M17" i="17"/>
  <c r="M15" i="17"/>
  <c r="O15" i="17"/>
  <c r="O13" i="17"/>
  <c r="M13" i="17"/>
  <c r="I25" i="17"/>
  <c r="I21" i="17"/>
  <c r="I17" i="17"/>
  <c r="I13" i="17"/>
  <c r="I19" i="17" l="1"/>
  <c r="I23" i="17"/>
  <c r="I15" i="17"/>
  <c r="H11" i="17" l="1"/>
  <c r="C26" i="17" l="1"/>
  <c r="H25" i="17"/>
  <c r="H23" i="17"/>
  <c r="H21" i="17"/>
  <c r="H19" i="17"/>
  <c r="H17" i="17"/>
  <c r="H15" i="17"/>
  <c r="H13" i="17"/>
  <c r="N11" i="17" l="1"/>
  <c r="K25" i="17"/>
  <c r="K23" i="17"/>
  <c r="K21" i="17"/>
  <c r="K19" i="17"/>
  <c r="K17" i="17"/>
  <c r="K15" i="17"/>
  <c r="K13" i="17"/>
  <c r="K11" i="17"/>
  <c r="J25" i="17"/>
  <c r="J23" i="17"/>
  <c r="J21" i="17"/>
  <c r="J19" i="17"/>
  <c r="J17" i="17"/>
  <c r="J15" i="17"/>
  <c r="J13" i="17"/>
  <c r="J11" i="17"/>
  <c r="G25" i="17" l="1"/>
  <c r="G23" i="17"/>
  <c r="G21" i="17"/>
  <c r="G19" i="17"/>
  <c r="G17" i="17"/>
  <c r="G15" i="17"/>
  <c r="G13" i="17"/>
  <c r="G11" i="17"/>
  <c r="F25" i="17"/>
  <c r="F23" i="17"/>
  <c r="F21" i="17"/>
  <c r="F19" i="17"/>
  <c r="F17" i="17"/>
  <c r="F15" i="17"/>
  <c r="F13" i="17"/>
  <c r="E25" i="17"/>
  <c r="E23" i="17"/>
  <c r="E21" i="17"/>
  <c r="E19" i="17"/>
  <c r="E17" i="17"/>
  <c r="E15" i="17"/>
  <c r="E13" i="17"/>
  <c r="F11" i="17"/>
  <c r="E11" i="17"/>
  <c r="D26" i="17"/>
  <c r="D24" i="17"/>
  <c r="D22" i="17"/>
  <c r="D20" i="17"/>
  <c r="D18" i="17"/>
  <c r="D16" i="17"/>
  <c r="D14" i="17"/>
  <c r="C24" i="17"/>
  <c r="C22" i="17"/>
  <c r="C12" i="17"/>
  <c r="C20" i="17"/>
  <c r="C18" i="17"/>
  <c r="C16" i="17"/>
  <c r="C14" i="17"/>
  <c r="D12" i="17"/>
  <c r="C25" i="17" l="1"/>
  <c r="C23" i="17"/>
  <c r="C21" i="17"/>
  <c r="C19" i="17"/>
  <c r="C17" i="17"/>
  <c r="C15" i="17"/>
  <c r="C13" i="17"/>
  <c r="D25" i="17"/>
  <c r="D21" i="17"/>
  <c r="D19" i="17"/>
  <c r="D17" i="17"/>
  <c r="D15" i="17"/>
  <c r="D13" i="17"/>
  <c r="C11" i="17"/>
  <c r="D11" i="17"/>
  <c r="B11" i="17"/>
  <c r="B13" i="17"/>
  <c r="B15" i="17"/>
  <c r="B25" i="17"/>
  <c r="B23" i="17"/>
  <c r="B21" i="17"/>
  <c r="B19" i="17"/>
  <c r="B17" i="17"/>
  <c r="N27" i="17" l="1"/>
  <c r="D23" i="17" l="1"/>
  <c r="I11" i="17" l="1"/>
  <c r="I27" i="17" s="1"/>
  <c r="M11" i="17" l="1"/>
  <c r="M27" i="17" s="1"/>
  <c r="L11" i="17" l="1"/>
  <c r="L27" i="17" s="1"/>
  <c r="O11" i="17"/>
  <c r="O27"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52532A20-20CC-4E09-83A1-E3DB897EDBD5}">
      <text>
        <r>
          <rPr>
            <b/>
            <sz val="10"/>
            <color indexed="17"/>
            <rFont val="Tahoma"/>
            <family val="2"/>
            <charset val="238"/>
          </rPr>
          <t>število ur delovne obveznosti delavca v ostalih dneh tedna z delovno soboto</t>
        </r>
      </text>
    </comment>
    <comment ref="H7" authorId="1" shapeId="0" xr:uid="{5C38F4A3-D927-4559-8CB1-376420844A5E}">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C98D41F2-5AA2-409A-B9BC-EF046E5046A5}">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DE933435-30A8-4832-A543-DD296B2AD67A}">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42678142-104A-4EE8-B5D4-E5AFC399BC3E}">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F1A70D36-48B8-4190-A779-B666B7C47FE0}">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77141D92-6A64-4540-8CF4-5C71603893F9}">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86DB5B73-2FEB-4558-9ECB-8D970F4EB905}">
      <text>
        <r>
          <rPr>
            <b/>
            <sz val="10"/>
            <color indexed="17"/>
            <rFont val="Tahoma"/>
            <family val="2"/>
            <charset val="238"/>
          </rPr>
          <t>vpišite v obliki
1,0000</t>
        </r>
        <r>
          <rPr>
            <sz val="8"/>
            <color indexed="81"/>
            <rFont val="Tahoma"/>
            <family val="2"/>
            <charset val="238"/>
          </rPr>
          <t xml:space="preserve">
</t>
        </r>
      </text>
    </comment>
    <comment ref="D17" authorId="2" shapeId="0" xr:uid="{C3070063-9D3A-481E-AEF3-F4F143A2B468}">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39825505-EF57-4486-A3F4-CEC9EE55F07A}">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6A79AF5C-9567-4E74-BE32-152B43031D84}">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3BB42E18-929F-4079-B7D6-8304C11135D3}">
      <text>
        <r>
          <rPr>
            <b/>
            <sz val="10"/>
            <color indexed="17"/>
            <rFont val="Tahoma"/>
            <family val="2"/>
            <charset val="238"/>
          </rPr>
          <t>znesek urne osnove za delo, ki bi jo delavec imel, če bi delal v mesecu zadržanosti</t>
        </r>
      </text>
    </comment>
    <comment ref="D23" authorId="0" shapeId="0" xr:uid="{0389374B-55A6-448E-82E2-5BE9B9873DC9}">
      <text>
        <r>
          <rPr>
            <b/>
            <sz val="10"/>
            <color indexed="17"/>
            <rFont val="Tahoma"/>
            <family val="2"/>
            <charset val="238"/>
          </rPr>
          <t xml:space="preserve">spodnji limit preračunan na število ur zadržanosti
</t>
        </r>
      </text>
    </comment>
    <comment ref="B34" authorId="2" shapeId="0" xr:uid="{CF3D4F41-FE09-4859-B5E1-A5A3B4203300}">
      <text>
        <r>
          <rPr>
            <b/>
            <u/>
            <sz val="10"/>
            <color indexed="17"/>
            <rFont val="Tahoma"/>
            <family val="2"/>
            <charset val="238"/>
          </rPr>
          <t>Izpolni se le ob prvem prehodu v breme ZZZS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4C0BE2A4-8E99-43B3-B461-863C81C796ED}">
      <text>
        <r>
          <rPr>
            <b/>
            <sz val="10"/>
            <color indexed="17"/>
            <rFont val="Tahoma"/>
            <family val="2"/>
            <charset val="238"/>
          </rPr>
          <t>število ur delovne obveznosti delavca v ostalih dneh tedna z delovno soboto</t>
        </r>
      </text>
    </comment>
    <comment ref="H7" authorId="1" shapeId="0" xr:uid="{6372D8C9-DA66-4674-81FD-C721115AB52D}">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D95F13CE-7C0C-44B4-8CB0-7D1118F60AA8}">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DD1C4BC8-D3C4-4965-8866-071EC8DEEA76}">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934B15EA-F215-4F87-981C-8226023F4546}">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DF542DD8-5795-4570-9DB1-43E16A5CAE60}">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339AC920-9944-481D-A24E-B86F74F199EE}">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DE899C5B-5BA5-4C4D-838F-D51198723C02}">
      <text>
        <r>
          <rPr>
            <b/>
            <sz val="10"/>
            <color indexed="17"/>
            <rFont val="Tahoma"/>
            <family val="2"/>
            <charset val="238"/>
          </rPr>
          <t>vpišite v obliki
1,0000</t>
        </r>
        <r>
          <rPr>
            <sz val="8"/>
            <color indexed="81"/>
            <rFont val="Tahoma"/>
            <family val="2"/>
            <charset val="238"/>
          </rPr>
          <t xml:space="preserve">
</t>
        </r>
      </text>
    </comment>
    <comment ref="D17" authorId="2" shapeId="0" xr:uid="{1F20C01C-1399-4B3E-825F-8E27AC290543}">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0AC5D186-69E0-4F2D-B328-8FDCD2505DF7}">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3B07E24D-B06F-497A-AB1F-62B3017962C8}">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0D454CCB-530F-47B8-A0B3-A9195A6043D4}">
      <text>
        <r>
          <rPr>
            <b/>
            <sz val="10"/>
            <color indexed="17"/>
            <rFont val="Tahoma"/>
            <family val="2"/>
            <charset val="238"/>
          </rPr>
          <t>znesek urne osnove za delo, ki bi jo delavec imel, če bi delal v mesecu zadržanosti</t>
        </r>
      </text>
    </comment>
    <comment ref="D23" authorId="0" shapeId="0" xr:uid="{4F9C8A67-43A0-4CEF-BC2B-98E17347C0F9}">
      <text>
        <r>
          <rPr>
            <b/>
            <sz val="10"/>
            <color indexed="17"/>
            <rFont val="Tahoma"/>
            <family val="2"/>
            <charset val="238"/>
          </rPr>
          <t xml:space="preserve">spodnji limit preračunan na število ur zadržanosti
</t>
        </r>
      </text>
    </comment>
    <comment ref="B34" authorId="2" shapeId="0" xr:uid="{5C5286E5-D23D-4BE8-AEE8-C625619CE083}">
      <text>
        <r>
          <rPr>
            <b/>
            <u/>
            <sz val="10"/>
            <color indexed="17"/>
            <rFont val="Tahoma"/>
            <family val="2"/>
            <charset val="238"/>
          </rPr>
          <t>Izpolni se le ob prvem prehodu v breme ZZZS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36923043-AB2B-4766-9430-A49E4EE3F83A}">
      <text>
        <r>
          <rPr>
            <b/>
            <sz val="10"/>
            <color indexed="17"/>
            <rFont val="Tahoma"/>
            <family val="2"/>
            <charset val="238"/>
          </rPr>
          <t>število ur delovne obveznosti delavca v ostalih dneh tedna z delovno soboto</t>
        </r>
      </text>
    </comment>
    <comment ref="H7" authorId="1" shapeId="0" xr:uid="{7B291B8B-2F40-4528-A69C-6EC963EF514D}">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B66F6620-5A8C-49A6-8F59-6E674EE466F2}">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C0DF0C38-B06A-44F1-867A-099AD2874FE9}">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023CAF73-4FA1-4929-BA3E-55142F269134}">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A2058E58-32F7-4DBF-AFB7-5A4F2D8CCCCD}">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1B5AB910-CCE0-427A-AF51-BDF0EE8881E6}">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CEC2FE84-A67F-4996-8308-53F2BA5432E0}">
      <text>
        <r>
          <rPr>
            <b/>
            <sz val="10"/>
            <color indexed="17"/>
            <rFont val="Tahoma"/>
            <family val="2"/>
            <charset val="238"/>
          </rPr>
          <t>vpišite v obliki
1,0000</t>
        </r>
        <r>
          <rPr>
            <sz val="8"/>
            <color indexed="81"/>
            <rFont val="Tahoma"/>
            <family val="2"/>
            <charset val="238"/>
          </rPr>
          <t xml:space="preserve">
</t>
        </r>
      </text>
    </comment>
    <comment ref="D17" authorId="2" shapeId="0" xr:uid="{9C66DBDD-24CE-4D55-9F07-C7367A1009E9}">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2D61B9BB-AEE6-4143-9C5A-1F187B05FB84}">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DDC31C32-C16B-4B79-8801-3435EF191DFC}">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34F97498-5AE7-4D01-A5E3-9D46B77136DD}">
      <text>
        <r>
          <rPr>
            <b/>
            <sz val="10"/>
            <color indexed="17"/>
            <rFont val="Tahoma"/>
            <family val="2"/>
            <charset val="238"/>
          </rPr>
          <t>znesek urne osnove za delo, ki bi jo delavec imel, če bi delal v mesecu zadržanosti</t>
        </r>
      </text>
    </comment>
    <comment ref="D23" authorId="0" shapeId="0" xr:uid="{D8D1D15B-E66F-4C6C-9583-2A0AC83A3622}">
      <text>
        <r>
          <rPr>
            <b/>
            <sz val="10"/>
            <color indexed="17"/>
            <rFont val="Tahoma"/>
            <family val="2"/>
            <charset val="238"/>
          </rPr>
          <t xml:space="preserve">spodnji limit preračunan na število ur zadržanosti
</t>
        </r>
      </text>
    </comment>
    <comment ref="B34" authorId="2" shapeId="0" xr:uid="{48D9EBF0-4C4D-4732-A952-731A726AE068}">
      <text>
        <r>
          <rPr>
            <b/>
            <u/>
            <sz val="10"/>
            <color indexed="17"/>
            <rFont val="Tahoma"/>
            <family val="2"/>
            <charset val="238"/>
          </rPr>
          <t>Izpolni se le ob prvem prehodu v breme ZZZS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61D7DD2D-D484-4E79-A4B1-B924D1EFAA0B}">
      <text>
        <r>
          <rPr>
            <b/>
            <sz val="10"/>
            <color indexed="17"/>
            <rFont val="Tahoma"/>
            <family val="2"/>
            <charset val="238"/>
          </rPr>
          <t>število ur delovne obveznosti delavca v ostalih dneh tedna z delovno soboto</t>
        </r>
      </text>
    </comment>
    <comment ref="H7" authorId="1" shapeId="0" xr:uid="{1E80699E-A624-4A6E-9A0F-D76A7E021B46}">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475454C7-6FBF-4847-942D-5E123BB60537}">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B899A086-5F30-4C2C-8747-D6697B27C48D}">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ABBF1EE2-EADD-49FF-85EF-B9A31D58BAFA}">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8C15CD59-D592-4469-B8E0-950FE03D640C}">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D2CC0FAC-4E35-450E-8955-BC0732759AA4}">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89157ACD-BEBE-48D1-9D82-0EE9BAB9BCAB}">
      <text>
        <r>
          <rPr>
            <b/>
            <sz val="10"/>
            <color indexed="17"/>
            <rFont val="Tahoma"/>
            <family val="2"/>
            <charset val="238"/>
          </rPr>
          <t>vpišite v obliki
1,0000</t>
        </r>
        <r>
          <rPr>
            <sz val="8"/>
            <color indexed="81"/>
            <rFont val="Tahoma"/>
            <family val="2"/>
            <charset val="238"/>
          </rPr>
          <t xml:space="preserve">
</t>
        </r>
      </text>
    </comment>
    <comment ref="D17" authorId="2" shapeId="0" xr:uid="{BBBBA68B-3E6C-4DDD-9189-213D7942B5A7}">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F7CA2CFA-8F23-4F60-8215-812C99775357}">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55446D8D-7A5F-4A1D-94A2-3675A8954152}">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F95B1DE0-8D6C-4D8B-889D-F26812ACF6C9}">
      <text>
        <r>
          <rPr>
            <b/>
            <sz val="10"/>
            <color indexed="17"/>
            <rFont val="Tahoma"/>
            <family val="2"/>
            <charset val="238"/>
          </rPr>
          <t>znesek urne osnove za delo, ki bi jo delavec imel, če bi delal v mesecu zadržanosti</t>
        </r>
      </text>
    </comment>
    <comment ref="D23" authorId="0" shapeId="0" xr:uid="{93899475-9653-4AFC-9480-0131569D7DA1}">
      <text>
        <r>
          <rPr>
            <b/>
            <sz val="10"/>
            <color indexed="17"/>
            <rFont val="Tahoma"/>
            <family val="2"/>
            <charset val="238"/>
          </rPr>
          <t xml:space="preserve">spodnji limit preračunan na število ur zadržanosti
</t>
        </r>
      </text>
    </comment>
    <comment ref="B34" authorId="2" shapeId="0" xr:uid="{1980C84F-0EBF-46C2-9D05-FDB545EB601F}">
      <text>
        <r>
          <rPr>
            <b/>
            <u/>
            <sz val="10"/>
            <color indexed="17"/>
            <rFont val="Tahoma"/>
            <family val="2"/>
            <charset val="238"/>
          </rPr>
          <t>Izpolni se le ob prvem prehodu v breme ZZZS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0C7B3971-4B61-4C6F-A388-EB9595BB3DA4}">
      <text>
        <r>
          <rPr>
            <b/>
            <sz val="10"/>
            <color indexed="17"/>
            <rFont val="Tahoma"/>
            <family val="2"/>
            <charset val="238"/>
          </rPr>
          <t>število ur delovne obveznosti delavca v ostalih dneh tedna z delovno soboto</t>
        </r>
      </text>
    </comment>
    <comment ref="H7" authorId="1" shapeId="0" xr:uid="{7E650B75-B398-4824-9A73-5E514F8D87AF}">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B7A58D46-9E3B-4E13-974D-6FA72B269704}">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BE4D516D-FBAF-47B8-8884-38F3DB342004}">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C9A03D3C-6B91-4EEA-855E-285A543C198C}">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A0139442-4266-465A-8A5F-34DC2F2BECF9}">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6C7BB811-7DC5-46F4-B2D3-236823A04A2D}">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A65C1A5A-5D96-417B-8845-0566317EEB36}">
      <text>
        <r>
          <rPr>
            <b/>
            <sz val="10"/>
            <color indexed="17"/>
            <rFont val="Tahoma"/>
            <family val="2"/>
            <charset val="238"/>
          </rPr>
          <t>vpišite v obliki
1,0000</t>
        </r>
        <r>
          <rPr>
            <sz val="8"/>
            <color indexed="81"/>
            <rFont val="Tahoma"/>
            <family val="2"/>
            <charset val="238"/>
          </rPr>
          <t xml:space="preserve">
</t>
        </r>
      </text>
    </comment>
    <comment ref="D17" authorId="2" shapeId="0" xr:uid="{87E6E019-379D-415A-8BF3-B723F9364148}">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986CB49D-E1EC-40D2-B5EE-604D13E06245}">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667886ED-E049-4E04-93D7-C6C0BF936CD7}">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A21F9577-2B3A-43D3-86CA-588FF47620D3}">
      <text>
        <r>
          <rPr>
            <b/>
            <sz val="10"/>
            <color indexed="17"/>
            <rFont val="Tahoma"/>
            <family val="2"/>
            <charset val="238"/>
          </rPr>
          <t>znesek urne osnove za delo, ki bi jo delavec imel, če bi delal v mesecu zadržanosti</t>
        </r>
      </text>
    </comment>
    <comment ref="D23" authorId="0" shapeId="0" xr:uid="{D91E2EAE-56B2-4AF7-96BB-77B91FFB23F1}">
      <text>
        <r>
          <rPr>
            <b/>
            <sz val="10"/>
            <color indexed="17"/>
            <rFont val="Tahoma"/>
            <family val="2"/>
            <charset val="238"/>
          </rPr>
          <t xml:space="preserve">spodnji limit preračunan na število ur zadržanosti
</t>
        </r>
      </text>
    </comment>
    <comment ref="B34" authorId="2" shapeId="0" xr:uid="{604DAF6A-120D-4E8E-8CEE-06A3E98EC5DA}">
      <text>
        <r>
          <rPr>
            <b/>
            <u/>
            <sz val="10"/>
            <color indexed="17"/>
            <rFont val="Tahoma"/>
            <family val="2"/>
            <charset val="238"/>
          </rPr>
          <t>Izpolni se le ob prvem prehodu v breme ZZZS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F50F3654-FEE2-4F17-A23C-352EE14BA342}">
      <text>
        <r>
          <rPr>
            <b/>
            <sz val="10"/>
            <color indexed="17"/>
            <rFont val="Tahoma"/>
            <family val="2"/>
            <charset val="238"/>
          </rPr>
          <t>število ur delovne obveznosti delavca v ostalih dneh tedna z delovno soboto</t>
        </r>
      </text>
    </comment>
    <comment ref="H7" authorId="1" shapeId="0" xr:uid="{7D7D0011-7B97-48D5-A920-91C6A03A0782}">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EFAE2E5A-1042-461B-9E7B-32837198CF45}">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3EAD039E-4A9B-419E-B48E-E2188031AD25}">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9890A80B-585F-485D-B36B-AA017DA70204}">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6355CEB1-F2BE-4F73-A57C-2481C48D63FA}">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C93ACCCB-52E0-4414-8ABB-9F3C64DB214E}">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5A6DBFF8-8C98-4AF0-B9FE-65193817F92F}">
      <text>
        <r>
          <rPr>
            <b/>
            <sz val="10"/>
            <color indexed="17"/>
            <rFont val="Tahoma"/>
            <family val="2"/>
            <charset val="238"/>
          </rPr>
          <t>vpišite v obliki
1,0000</t>
        </r>
        <r>
          <rPr>
            <sz val="8"/>
            <color indexed="81"/>
            <rFont val="Tahoma"/>
            <family val="2"/>
            <charset val="238"/>
          </rPr>
          <t xml:space="preserve">
</t>
        </r>
      </text>
    </comment>
    <comment ref="D17" authorId="2" shapeId="0" xr:uid="{53D5A98C-168B-4FF4-B5B1-7A7D4E1959D3}">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88862744-776A-4C56-965F-3256AEA688C0}">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2F8DD044-D4C9-49C9-AB6B-874840EFFDAF}">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35212AB6-4EB5-447A-AAF7-A002B093EE23}">
      <text>
        <r>
          <rPr>
            <b/>
            <sz val="10"/>
            <color indexed="17"/>
            <rFont val="Tahoma"/>
            <family val="2"/>
            <charset val="238"/>
          </rPr>
          <t>znesek urne osnove za delo, ki bi jo delavec imel, če bi delal v mesecu zadržanosti</t>
        </r>
      </text>
    </comment>
    <comment ref="D23" authorId="0" shapeId="0" xr:uid="{A02FC8AD-44E1-4E5F-96D7-7A214C53E0BB}">
      <text>
        <r>
          <rPr>
            <b/>
            <sz val="10"/>
            <color indexed="17"/>
            <rFont val="Tahoma"/>
            <family val="2"/>
            <charset val="238"/>
          </rPr>
          <t xml:space="preserve">spodnji limit preračunan na število ur zadržanosti
</t>
        </r>
      </text>
    </comment>
    <comment ref="B34" authorId="2" shapeId="0" xr:uid="{799DBD4A-2930-4603-B1A1-86E12876DE3B}">
      <text>
        <r>
          <rPr>
            <b/>
            <u/>
            <sz val="10"/>
            <color indexed="17"/>
            <rFont val="Tahoma"/>
            <family val="2"/>
            <charset val="238"/>
          </rPr>
          <t>Izpolni se le ob prvem prehodu v breme ZZZS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57CF290F-A8C8-40C3-9050-13BC0587A112}">
      <text>
        <r>
          <rPr>
            <b/>
            <sz val="10"/>
            <color indexed="17"/>
            <rFont val="Tahoma"/>
            <family val="2"/>
            <charset val="238"/>
          </rPr>
          <t>število ur delovne obveznosti delavca v ostalih dneh tedna z delovno soboto</t>
        </r>
      </text>
    </comment>
    <comment ref="H7" authorId="1" shapeId="0" xr:uid="{BEA35937-E274-40E0-9BD7-B9CC22327272}">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365616A3-6606-4AE6-B79C-850D7B98EBCA}">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19FD63BE-F7A0-4FB9-AACF-7CE7F09D2A51}">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1E8CD884-2A51-4CB4-A94C-0AFB15886180}">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215756A1-29AF-4F0F-AD71-70F20BA2F6C1}">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F5E78C69-F6D0-428B-B89A-A1D24F3381E1}">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1ECF00CC-2AB5-4EA6-801C-08AA0B4B8BEC}">
      <text>
        <r>
          <rPr>
            <b/>
            <sz val="10"/>
            <color indexed="17"/>
            <rFont val="Tahoma"/>
            <family val="2"/>
            <charset val="238"/>
          </rPr>
          <t>vpišite v obliki
1,0000</t>
        </r>
        <r>
          <rPr>
            <sz val="8"/>
            <color indexed="81"/>
            <rFont val="Tahoma"/>
            <family val="2"/>
            <charset val="238"/>
          </rPr>
          <t xml:space="preserve">
</t>
        </r>
      </text>
    </comment>
    <comment ref="D17" authorId="2" shapeId="0" xr:uid="{BAC99E6C-F32A-4F8E-9A6D-D14F431E9659}">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146D81CC-66A8-4B80-A847-27CC22E7C467}">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D84568F3-FACD-424B-8482-53059FC39FAC}">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C6EA8F01-72F1-4049-A12F-661F3C896D72}">
      <text>
        <r>
          <rPr>
            <b/>
            <sz val="10"/>
            <color indexed="17"/>
            <rFont val="Tahoma"/>
            <family val="2"/>
            <charset val="238"/>
          </rPr>
          <t>znesek urne osnove za delo, ki bi jo delavec imel, če bi delal v mesecu zadržanosti</t>
        </r>
      </text>
    </comment>
    <comment ref="D23" authorId="0" shapeId="0" xr:uid="{928C4E6C-B3E8-4738-A9D3-0518F87576DA}">
      <text>
        <r>
          <rPr>
            <b/>
            <sz val="10"/>
            <color indexed="17"/>
            <rFont val="Tahoma"/>
            <family val="2"/>
            <charset val="238"/>
          </rPr>
          <t xml:space="preserve">spodnji limit preračunan na število ur zadržanosti
</t>
        </r>
      </text>
    </comment>
    <comment ref="B34" authorId="2" shapeId="0" xr:uid="{65845B7A-7A57-4614-A680-321DA0DFFC64}">
      <text>
        <r>
          <rPr>
            <b/>
            <u/>
            <sz val="10"/>
            <color indexed="17"/>
            <rFont val="Tahoma"/>
            <family val="2"/>
            <charset val="238"/>
          </rPr>
          <t>Izpolni se le ob prvem prehodu v breme ZZZS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6F230D3D-D261-4C11-9DD3-9F995630EEC9}">
      <text>
        <r>
          <rPr>
            <b/>
            <sz val="10"/>
            <color indexed="17"/>
            <rFont val="Tahoma"/>
            <family val="2"/>
            <charset val="238"/>
          </rPr>
          <t>število ur delovne obveznosti delavca v ostalih dneh tedna z delovno soboto</t>
        </r>
      </text>
    </comment>
    <comment ref="H7" authorId="1" shapeId="0" xr:uid="{E8F181B7-B2B8-404A-8E85-E2614B960F6A}">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E4F77A73-5A05-412E-A111-8091F12CE2CB}">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81DA39E0-0610-452B-8B84-51096FC1746B}">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CD273074-CEA0-46A6-A0E8-F83AC09AB7F0}">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42F0F23D-6BBF-419A-97D3-AF0986F3FFA1}">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49943AAA-1345-41BC-9239-9369C35E8D5F}">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50744354-C29C-4C69-928A-F522AE51DDD9}">
      <text>
        <r>
          <rPr>
            <b/>
            <sz val="10"/>
            <color indexed="17"/>
            <rFont val="Tahoma"/>
            <family val="2"/>
            <charset val="238"/>
          </rPr>
          <t>vpišite v obliki
1,0000</t>
        </r>
        <r>
          <rPr>
            <sz val="8"/>
            <color indexed="81"/>
            <rFont val="Tahoma"/>
            <family val="2"/>
            <charset val="238"/>
          </rPr>
          <t xml:space="preserve">
</t>
        </r>
      </text>
    </comment>
    <comment ref="D17" authorId="2" shapeId="0" xr:uid="{80A49933-B66D-4CB2-AB58-8317A3C0DE11}">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B8CDCF59-3ABA-4F9A-9748-3C0D4BF31D8B}">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CFED0A8D-4756-404E-AF32-BB6FA69413AA}">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8D474A95-8F7D-4EC9-BBE6-2AA9F105829A}">
      <text>
        <r>
          <rPr>
            <b/>
            <sz val="10"/>
            <color indexed="17"/>
            <rFont val="Tahoma"/>
            <family val="2"/>
            <charset val="238"/>
          </rPr>
          <t>znesek urne osnove za delo, ki bi jo delavec imel, če bi delal v mesecu zadržanosti</t>
        </r>
      </text>
    </comment>
    <comment ref="D23" authorId="0" shapeId="0" xr:uid="{79900093-F422-49AB-A3D9-C399D8A5BC48}">
      <text>
        <r>
          <rPr>
            <b/>
            <sz val="10"/>
            <color indexed="17"/>
            <rFont val="Tahoma"/>
            <family val="2"/>
            <charset val="238"/>
          </rPr>
          <t xml:space="preserve">spodnji limit preračunan na število ur zadržanosti
</t>
        </r>
      </text>
    </comment>
    <comment ref="B34" authorId="2" shapeId="0" xr:uid="{10BBFBBF-78AA-4418-A80D-F6CF10FD8F07}">
      <text>
        <r>
          <rPr>
            <b/>
            <u/>
            <sz val="10"/>
            <color indexed="17"/>
            <rFont val="Tahoma"/>
            <family val="2"/>
            <charset val="238"/>
          </rPr>
          <t>Izpolni se le ob prvem prehodu v breme ZZZS</t>
        </r>
      </text>
    </comment>
  </commentList>
</comments>
</file>

<file path=xl/sharedStrings.xml><?xml version="1.0" encoding="utf-8"?>
<sst xmlns="http://schemas.openxmlformats.org/spreadsheetml/2006/main" count="603" uniqueCount="162">
  <si>
    <t>število dejanskih ur zadržanosti</t>
  </si>
  <si>
    <t>od</t>
  </si>
  <si>
    <t>do</t>
  </si>
  <si>
    <t>zadržanost v breme ZZZS</t>
  </si>
  <si>
    <t>šifra razloga zadržanosti</t>
  </si>
  <si>
    <t>II. bruto</t>
  </si>
  <si>
    <t>ur</t>
  </si>
  <si>
    <t>Zap.</t>
  </si>
  <si>
    <t>št.</t>
  </si>
  <si>
    <t>TRANSAKCIJSKI RAČUN:</t>
  </si>
  <si>
    <t>Podpis odgovorne osebe</t>
  </si>
  <si>
    <t xml:space="preserve">Šifra </t>
  </si>
  <si>
    <t>I. bruto</t>
  </si>
  <si>
    <t>delodajalca</t>
  </si>
  <si>
    <t>Datum:</t>
  </si>
  <si>
    <t>Žig</t>
  </si>
  <si>
    <t>prispevki od</t>
  </si>
  <si>
    <t>razlike do</t>
  </si>
  <si>
    <t xml:space="preserve">skupaj </t>
  </si>
  <si>
    <t>osebo</t>
  </si>
  <si>
    <t>Datum izplačila delavcem:</t>
  </si>
  <si>
    <t>ali davčna št</t>
  </si>
  <si>
    <t>ZZZS št.</t>
  </si>
  <si>
    <t>za zavarovano</t>
  </si>
  <si>
    <t>dni</t>
  </si>
  <si>
    <t xml:space="preserve">Delodajalcem se prizna povračilo oziroma refundacijah izplačanih nadomestil plač delavcem v višini, ki jo izračuna Zavod </t>
  </si>
  <si>
    <t>BOLEZEN</t>
  </si>
  <si>
    <t>POŠKODBA IZVEN DELA</t>
  </si>
  <si>
    <t>POKLICNA BOLEZEN</t>
  </si>
  <si>
    <t>POŠKODBA PRI DELU</t>
  </si>
  <si>
    <t>NEGA</t>
  </si>
  <si>
    <t>TRANSPLANTACIJA</t>
  </si>
  <si>
    <t>IZOLACIJA</t>
  </si>
  <si>
    <t>SPREMSTVO</t>
  </si>
  <si>
    <t>Naziv</t>
  </si>
  <si>
    <t>DAROVANJE KRVI</t>
  </si>
  <si>
    <t>Zavod ne prevzema odgovornosti za morebitne napake, ki bodo nastale zaradi neustrezne uporabe tega pripomočka.</t>
  </si>
  <si>
    <t>ZAHTEVEK ZAVODU ZA ZDRAVSTVENO ZAVAROVANJE SLOVENIJE ZA REFUNDACIJO</t>
  </si>
  <si>
    <t>ob obdelavi zahtevkov za refundacijo na podlagi veljavnih predpisov in razpoložljivih podatkov.</t>
  </si>
  <si>
    <t>Priimek in ime delavca :</t>
  </si>
  <si>
    <t>dejanska mesečna obvezn. :</t>
  </si>
  <si>
    <t>dejanska tedenska obvezn. :</t>
  </si>
  <si>
    <t>datumi delovnih sobot :</t>
  </si>
  <si>
    <t>št. ur ob ostalih dneh :</t>
  </si>
  <si>
    <t>šifra razloga zadržanosti :</t>
  </si>
  <si>
    <t>odstotek osnove glede na razlog :</t>
  </si>
  <si>
    <t>količnik valorizacije :</t>
  </si>
  <si>
    <t>leto osnove :</t>
  </si>
  <si>
    <t>meseci izplačil :</t>
  </si>
  <si>
    <t>skupna bruto osnova za nadom. :</t>
  </si>
  <si>
    <t>skupno število ur osnove :</t>
  </si>
  <si>
    <t>izhodiščna urna osnova :</t>
  </si>
  <si>
    <t>prispevki delodajalca :</t>
  </si>
  <si>
    <t>skupaj za zavarovano osebo :</t>
  </si>
  <si>
    <t>II. bruto :</t>
  </si>
  <si>
    <t>POŠKODBA PO TRETJI OSEBI IZVEN DELA</t>
  </si>
  <si>
    <t>POŠKODBA, NASTALA PRI AKTIVNOSTIH IZ 18. ČLENA ZAKONA</t>
  </si>
  <si>
    <t>ur          razporejena na :</t>
  </si>
  <si>
    <t xml:space="preserve">Delodajalec vpiše podatke v označena (obarvana) polja na posameznih vnosnih listih za posamezne obračune in za zahtevek. </t>
  </si>
  <si>
    <t>Pojasnilo zahtevane vsebine nekaterih polj je zapisano v obliki komentarja (odpre se takrat, ko se z miško pomaknemo na polje).</t>
  </si>
  <si>
    <t>razl.</t>
  </si>
  <si>
    <t>zadr.</t>
  </si>
  <si>
    <t>Datum :</t>
  </si>
  <si>
    <t xml:space="preserve">Na zadnjem listu ''zahtevek'' se sproti oblikuje zahtevek Zavodu za zdravstveno zavarovanje Slovenije za refundacijo bruto </t>
  </si>
  <si>
    <t>št. ur ob sobotah :</t>
  </si>
  <si>
    <t>USPOSABLJANJE ZA REHABILITACIJO OTROKA</t>
  </si>
  <si>
    <t>A</t>
  </si>
  <si>
    <t>B</t>
  </si>
  <si>
    <t>Oznaka A ali B:</t>
  </si>
  <si>
    <t xml:space="preserve">Vlagatelj zahtevka za refundacijo mora pripraviti ločen obračun: </t>
  </si>
  <si>
    <t xml:space="preserve">- za določene razloge zadržanosti tudi za vsako obdobje, ki ima glede na določbe ZUJF drugačen odstotek zmanjšanja osnove </t>
  </si>
  <si>
    <t>- za vsak koledarski mesec zadržanosti posebej,</t>
  </si>
  <si>
    <t>- za vsako obdobje drugačne preostale delazmožnosti (ločeno za krajši in ločeno za polni delovni čas zadržanosti),</t>
  </si>
  <si>
    <t>A ali B</t>
  </si>
  <si>
    <t>Za razloge zadržanosti</t>
  </si>
  <si>
    <t>za celotno obdobje neprekinjene zadržanosti v breme ZZZS</t>
  </si>
  <si>
    <t>odstotek osnove nad 90 koledarskih dni  zadržanosti v breme ZZZS</t>
  </si>
  <si>
    <t>odstotek osnove za prvih 90 koledarskih dni zadržanosti v breme ZZZS</t>
  </si>
  <si>
    <t>do vključno 90. koledarskega dneva</t>
  </si>
  <si>
    <t>od vključno 91. koledarskega dneva</t>
  </si>
  <si>
    <t xml:space="preserve">  (če pride prehod na drug % med mesecem, je potrebno pripraviti en obračun do vključno 90. koledarskega dne zadržanosti</t>
  </si>
  <si>
    <t xml:space="preserve">   v breme ZZZS in drug obračun od vključno 91. koledarskega dne dalje).</t>
  </si>
  <si>
    <t>*Znižani odstotki za prvih 90 koledarskih dni zadržanosti v breme obveznega zdravstvenega zavarovanja se uporabijo za tiste zavarovance, ki pridobijo pravico do nadomestila plače v breme obveznega zdravstvenega zavarovanja od dneva uveljavitve ZUJF dalje, torej od vključno 31.05.2012 dalje.</t>
  </si>
  <si>
    <t>Upoštevanje odstotka znižanja osnove za obdobje zadržanosti v breme ZZZS*</t>
  </si>
  <si>
    <t>% prisp.</t>
  </si>
  <si>
    <t>za ZAP.</t>
  </si>
  <si>
    <t>delodaj.</t>
  </si>
  <si>
    <t>PIZ</t>
  </si>
  <si>
    <t>% opr.</t>
  </si>
  <si>
    <t>ZZZS št./davčna št. :</t>
  </si>
  <si>
    <t>prispevki</t>
  </si>
  <si>
    <t>skupaj prisp.od razlike do min.osnove :</t>
  </si>
  <si>
    <t>Priimek in ime zavarovane osebe</t>
  </si>
  <si>
    <t>invalid nad kvoto</t>
  </si>
  <si>
    <t>minim. osnove</t>
  </si>
  <si>
    <t>SKUPAJ</t>
  </si>
  <si>
    <t>e-naslov za posredovanje obvestil:</t>
  </si>
  <si>
    <t>telefonska št. kontaktne osebe</t>
  </si>
  <si>
    <r>
      <t xml:space="preserve">BRUTO NADOMESTIL PLAČ IN PRISPEVKOV OD RAZLIKE DO MINIMALNE PLAČE - </t>
    </r>
    <r>
      <rPr>
        <b/>
        <u/>
        <sz val="9"/>
        <rFont val="Arial CE"/>
        <charset val="238"/>
      </rPr>
      <t>DEJANSKI OBRAČUN</t>
    </r>
  </si>
  <si>
    <t>prisp. delodaj.</t>
  </si>
  <si>
    <t>oprostitev vseh</t>
  </si>
  <si>
    <t>dej.</t>
  </si>
  <si>
    <t xml:space="preserve">Pripomoček je vnaprej pripravljen za vnos največ 8 obračunov nadomestil plač med začasno zadržanostjo od dela v breme </t>
  </si>
  <si>
    <t>obveznega zdravstvenega zavarovanja. Vsak obračun se pripravi na posebnem listu (1.obr….8.obr.).</t>
  </si>
  <si>
    <t>invalidsko podjetje/</t>
  </si>
  <si>
    <t>Zadrž.v breme ZZZS</t>
  </si>
  <si>
    <t xml:space="preserve">prisp. </t>
  </si>
  <si>
    <t xml:space="preserve"> 01, 02, 05, 08, 09</t>
  </si>
  <si>
    <t>Izpisan vnosni list z vsemi potrebnimi podatki za posamezni obračun z žigom in podpisom potrdi odgovorna oseba delodajalca.</t>
  </si>
  <si>
    <t>se priloži k obračunu (če se nanaša na posameznega delavca oz. obračun) ali k zahtevku, če se nanaša na celotni zahtevek.</t>
  </si>
  <si>
    <r>
      <t xml:space="preserve">V primeru, da delodajalec uporablja </t>
    </r>
    <r>
      <rPr>
        <b/>
        <u/>
        <sz val="10"/>
        <color rgb="FF008000"/>
        <rFont val="Arial CE"/>
        <charset val="238"/>
      </rPr>
      <t>posebni delovni koledar</t>
    </r>
    <r>
      <rPr>
        <b/>
        <sz val="10"/>
        <color indexed="17"/>
        <rFont val="Arial CE"/>
        <family val="2"/>
        <charset val="238"/>
      </rPr>
      <t xml:space="preserve">, ki ga ni možno prikazati na obračunu, </t>
    </r>
  </si>
  <si>
    <r>
      <t xml:space="preserve">V  primeru razloga 12 je obvezna priloga </t>
    </r>
    <r>
      <rPr>
        <b/>
        <u/>
        <sz val="10"/>
        <color rgb="FF008000"/>
        <rFont val="Arial CE"/>
        <charset val="238"/>
      </rPr>
      <t>potrdilo o darovanju krvi</t>
    </r>
    <r>
      <rPr>
        <b/>
        <sz val="10"/>
        <color indexed="17"/>
        <rFont val="Arial CE"/>
        <family val="2"/>
        <charset val="238"/>
      </rPr>
      <t xml:space="preserve">, ki ga izda ustanova, kjer je delavec prostovoljno daroval kri. </t>
    </r>
  </si>
  <si>
    <r>
      <t xml:space="preserve">V kolikor je podlaga za obračun </t>
    </r>
    <r>
      <rPr>
        <b/>
        <u/>
        <sz val="10"/>
        <color rgb="FF008000"/>
        <rFont val="Arial CE"/>
        <charset val="238"/>
      </rPr>
      <t>sodba sodišča</t>
    </r>
    <r>
      <rPr>
        <b/>
        <sz val="10"/>
        <color indexed="17"/>
        <rFont val="Arial CE"/>
        <family val="2"/>
        <charset val="238"/>
      </rPr>
      <t xml:space="preserve"> (ki nadomešča eBOLe), se priloži k obračunu kopija sodbe.</t>
    </r>
  </si>
  <si>
    <t xml:space="preserve">Število prilog: </t>
  </si>
  <si>
    <r>
      <t xml:space="preserve">Če je podlaga za obračun </t>
    </r>
    <r>
      <rPr>
        <b/>
        <u/>
        <sz val="10"/>
        <color rgb="FF008000"/>
        <rFont val="Arial CE"/>
        <charset val="238"/>
      </rPr>
      <t>elektronski bolniški list</t>
    </r>
    <r>
      <rPr>
        <b/>
        <sz val="10"/>
        <color indexed="17"/>
        <rFont val="Arial CE"/>
        <family val="2"/>
        <charset val="238"/>
      </rPr>
      <t xml:space="preserve"> (eBOL), k izpisu obračuna ni potrebno priložiti vizualiziranega in izpisanega eBol.</t>
    </r>
  </si>
  <si>
    <t>Delodajalec (naziv, naslov)</t>
  </si>
  <si>
    <t>nadomestil plače in prispevkov od razlike do minimalne plače.</t>
  </si>
  <si>
    <t>Z žigom in podpisom odgovorne osebe potrjujemo, da smo delavcem na seznamu izplačali prikazana nadomestila in poravnali vse zakonske obveznosti.</t>
  </si>
  <si>
    <t>SOBIVANJE Z OTROKOM</t>
  </si>
  <si>
    <t xml:space="preserve"> 03, 04, 06, 07, 10, 11, 12, 16</t>
  </si>
  <si>
    <t>SPODNJI LIMIT ZA CELOMESEČNO DELOVNO OBVEZNOST</t>
  </si>
  <si>
    <t>urna osnova za nadom. iz izh.ur.osn.:</t>
  </si>
  <si>
    <t>I. bruto ob upoštevanju spodnjega limita :</t>
  </si>
  <si>
    <r>
      <rPr>
        <b/>
        <sz val="11"/>
        <rFont val="Arial CE"/>
        <charset val="238"/>
      </rPr>
      <t xml:space="preserve">I. bruto </t>
    </r>
    <r>
      <rPr>
        <b/>
        <sz val="11"/>
        <color rgb="FF7030A0"/>
        <rFont val="Arial CE"/>
        <charset val="238"/>
      </rPr>
      <t xml:space="preserve">iz </t>
    </r>
    <r>
      <rPr>
        <b/>
        <sz val="11"/>
        <color theme="9" tint="-0.249977111117893"/>
        <rFont val="Arial CE"/>
        <charset val="238"/>
      </rPr>
      <t>osnove</t>
    </r>
    <r>
      <rPr>
        <b/>
        <sz val="11"/>
        <color theme="1"/>
        <rFont val="Arial CE"/>
        <family val="2"/>
        <charset val="238"/>
      </rPr>
      <t>/</t>
    </r>
    <r>
      <rPr>
        <b/>
        <sz val="11"/>
        <color rgb="FF0070C0"/>
        <rFont val="Arial CE"/>
        <charset val="238"/>
      </rPr>
      <t>zg. limita :</t>
    </r>
  </si>
  <si>
    <t>V polje ZnUrnaOsnovaZaNadomestilo se vpiše:</t>
  </si>
  <si>
    <t xml:space="preserve">Če je izračun po urni osnovi na nadomestilo, izračunani iz izhodiščne urne osnove : </t>
  </si>
  <si>
    <t>Če je izračun po zgornjem limitu :</t>
  </si>
  <si>
    <t xml:space="preserve">Če je izračun po urni osnovi na nadom., izračunani iz izhodiščne urne osnove : </t>
  </si>
  <si>
    <t>Če je izračun po zgornjem limitu (urni osnovi za delo) :</t>
  </si>
  <si>
    <t xml:space="preserve">datumi delovnih sobot v preteklih 20 oz. 30 delovnih dneh </t>
  </si>
  <si>
    <t xml:space="preserve">s štirimi decimalkami </t>
  </si>
  <si>
    <t xml:space="preserve">z dvema decimalkama </t>
  </si>
  <si>
    <t>Pri izračunu I. bruto nadomestila se z urami zadržanosti pomnoži podatek:</t>
  </si>
  <si>
    <t>prispevki delod. PIZ :</t>
  </si>
  <si>
    <t>prispevki delod. ZZ :</t>
  </si>
  <si>
    <t>prispevki delod. ZAP :</t>
  </si>
  <si>
    <t>prispevki delod. SV :</t>
  </si>
  <si>
    <t>prispevki poš.pri delu :</t>
  </si>
  <si>
    <t>inval.podjetje oz. invalid nad kvoto :</t>
  </si>
  <si>
    <t>brez vseh prisp.delodajalca :</t>
  </si>
  <si>
    <t>% prispev. delod. ZAP :</t>
  </si>
  <si>
    <t>%oprostitve pris.delod. za PIZ :</t>
  </si>
  <si>
    <t>olajšava prispevkov za PIZ :</t>
  </si>
  <si>
    <t>polni prispevki delod. PIZ :</t>
  </si>
  <si>
    <t xml:space="preserve">Ure zahtevka : </t>
  </si>
  <si>
    <r>
      <t xml:space="preserve">Če bi </t>
    </r>
    <r>
      <rPr>
        <b/>
        <u/>
        <sz val="11"/>
        <rFont val="Arial CE"/>
        <charset val="238"/>
      </rPr>
      <t xml:space="preserve">delavec-ka </t>
    </r>
    <r>
      <rPr>
        <sz val="11"/>
        <rFont val="Arial CE"/>
        <family val="2"/>
        <charset val="238"/>
      </rPr>
      <t>v mesecu zadržanosti od dela delal-a, bi znašala:</t>
    </r>
  </si>
  <si>
    <t>za leto 2023</t>
  </si>
  <si>
    <t>april 2023</t>
  </si>
  <si>
    <t>Žig in podpis
odgovorne osebe:</t>
  </si>
  <si>
    <t xml:space="preserve">urna osnova za delo - zgornji limit :
</t>
  </si>
  <si>
    <t>preračunan spodnji limit (60% min.plače) :</t>
  </si>
  <si>
    <t xml:space="preserve">davčna številka: </t>
  </si>
  <si>
    <t xml:space="preserve">MŠPRS: </t>
  </si>
  <si>
    <t xml:space="preserve">leta: </t>
  </si>
  <si>
    <t xml:space="preserve">za mesec: </t>
  </si>
  <si>
    <t xml:space="preserve">skupno število delov.dni v mesecu: </t>
  </si>
  <si>
    <t>dejanska mesečna obveznost delodajalca/org.enote/skupine:</t>
  </si>
  <si>
    <t>na uro preračunan spodnji limit :</t>
  </si>
  <si>
    <t>Če je izračun po spodnjem limitu (60% minimalne plače) :</t>
  </si>
  <si>
    <t>Če je izračun po na uro preračunanem spodnjem limitu :</t>
  </si>
  <si>
    <t xml:space="preserve">s šestimi decimalkami </t>
  </si>
  <si>
    <r>
      <rPr>
        <b/>
        <u/>
        <sz val="10"/>
        <color rgb="FFC00000"/>
        <rFont val="Arial CE"/>
        <charset val="238"/>
      </rPr>
      <t>Vrstni red določitve podatkov za izračun bruto I:</t>
    </r>
    <r>
      <rPr>
        <sz val="10"/>
        <rFont val="Arial CE"/>
        <charset val="238"/>
      </rPr>
      <t xml:space="preserve">
</t>
    </r>
    <r>
      <rPr>
        <b/>
        <sz val="10"/>
        <color rgb="FFC00000"/>
        <rFont val="Arial CE"/>
        <charset val="238"/>
      </rPr>
      <t>1)</t>
    </r>
    <r>
      <rPr>
        <sz val="10"/>
        <rFont val="Arial CE"/>
        <charset val="238"/>
      </rPr>
      <t xml:space="preserve"> če je </t>
    </r>
    <r>
      <rPr>
        <b/>
        <sz val="10"/>
        <color theme="9" tint="-0.249977111117893"/>
        <rFont val="Arial CE"/>
        <charset val="238"/>
      </rPr>
      <t>urna osnova za nadom. iz izh. urne osnove</t>
    </r>
    <r>
      <rPr>
        <sz val="10"/>
        <rFont val="Arial CE"/>
        <charset val="238"/>
      </rPr>
      <t xml:space="preserve"> </t>
    </r>
    <r>
      <rPr>
        <b/>
        <u/>
        <sz val="10"/>
        <rFont val="Arial CE"/>
        <charset val="238"/>
      </rPr>
      <t>nižja</t>
    </r>
    <r>
      <rPr>
        <sz val="10"/>
        <rFont val="Arial CE"/>
        <charset val="238"/>
      </rPr>
      <t xml:space="preserve"> kot </t>
    </r>
    <r>
      <rPr>
        <b/>
        <sz val="10"/>
        <color rgb="FF0070C0"/>
        <rFont val="Arial CE"/>
        <charset val="238"/>
      </rPr>
      <t>zgornji limit</t>
    </r>
    <r>
      <rPr>
        <sz val="10"/>
        <rFont val="Arial CE"/>
        <charset val="238"/>
      </rPr>
      <t xml:space="preserve">, z urami v breme ZZZS pomnožimo </t>
    </r>
    <r>
      <rPr>
        <b/>
        <sz val="10"/>
        <color theme="9" tint="-0.249977111117893"/>
        <rFont val="Arial CE"/>
        <charset val="238"/>
      </rPr>
      <t>urno osn.za nadom. iz izh.ur.osnove</t>
    </r>
    <r>
      <rPr>
        <sz val="10"/>
        <rFont val="Arial CE"/>
        <charset val="238"/>
      </rPr>
      <t xml:space="preserve"> (z 2 decimalkama) in rezultat zaokrožimo na 2 decimalki. 
</t>
    </r>
    <r>
      <rPr>
        <b/>
        <sz val="10"/>
        <color rgb="FFC00000"/>
        <rFont val="Arial CE"/>
        <charset val="238"/>
      </rPr>
      <t>2)</t>
    </r>
    <r>
      <rPr>
        <sz val="10"/>
        <rFont val="Arial CE"/>
        <charset val="238"/>
      </rPr>
      <t xml:space="preserve"> če je</t>
    </r>
    <r>
      <rPr>
        <b/>
        <sz val="10"/>
        <color rgb="FF0070C0"/>
        <rFont val="Arial CE"/>
        <charset val="238"/>
      </rPr>
      <t xml:space="preserve"> zgornji limit</t>
    </r>
    <r>
      <rPr>
        <sz val="10"/>
        <rFont val="Arial CE"/>
        <charset val="238"/>
      </rPr>
      <t xml:space="preserve"> </t>
    </r>
    <r>
      <rPr>
        <b/>
        <u/>
        <sz val="10"/>
        <rFont val="Arial CE"/>
        <charset val="238"/>
      </rPr>
      <t>nižji</t>
    </r>
    <r>
      <rPr>
        <sz val="10"/>
        <rFont val="Arial CE"/>
        <charset val="238"/>
      </rPr>
      <t xml:space="preserve"> kot </t>
    </r>
    <r>
      <rPr>
        <b/>
        <sz val="10"/>
        <color theme="9" tint="-0.249977111117893"/>
        <rFont val="Arial CE"/>
        <charset val="238"/>
      </rPr>
      <t>urna osnova za nadom. iz izh. urne osnove</t>
    </r>
    <r>
      <rPr>
        <sz val="10"/>
        <rFont val="Arial CE"/>
        <charset val="238"/>
      </rPr>
      <t xml:space="preserve">, z urami v breme ZZZS pomnožimo </t>
    </r>
    <r>
      <rPr>
        <b/>
        <sz val="10"/>
        <color rgb="FF0070C0"/>
        <rFont val="Arial CE"/>
        <charset val="238"/>
      </rPr>
      <t>zgornji limit</t>
    </r>
    <r>
      <rPr>
        <sz val="10"/>
        <rFont val="Arial CE"/>
        <charset val="238"/>
      </rPr>
      <t xml:space="preserve"> (s 4 decimalkami) in rezultat zaokrožimo na 2 decimalki. 
</t>
    </r>
    <r>
      <rPr>
        <b/>
        <sz val="10"/>
        <color rgb="FFC00000"/>
        <rFont val="Arial CE"/>
        <charset val="238"/>
      </rPr>
      <t>3)</t>
    </r>
    <r>
      <rPr>
        <sz val="10"/>
        <rFont val="Arial CE"/>
        <charset val="238"/>
      </rPr>
      <t xml:space="preserve"> če je preračunan spodnji limit (zaokrožen na 2 decimalki) </t>
    </r>
    <r>
      <rPr>
        <b/>
        <u/>
        <sz val="10"/>
        <rFont val="Arial CE"/>
        <charset val="238"/>
      </rPr>
      <t>višji od I.bruto nadomestila</t>
    </r>
    <r>
      <rPr>
        <sz val="10"/>
        <rFont val="Arial CE"/>
        <charset val="238"/>
      </rPr>
      <t xml:space="preserve">, izračunega po točki 1) oz. točki 2), je I.bruto enak </t>
    </r>
    <r>
      <rPr>
        <b/>
        <sz val="10"/>
        <color rgb="FF00B050"/>
        <rFont val="Arial CE"/>
        <charset val="238"/>
      </rPr>
      <t>preračunanemu spodnjemu limitu</t>
    </r>
    <r>
      <rPr>
        <sz val="10"/>
        <rFont val="Arial CE"/>
        <charset val="238"/>
      </rPr>
      <t xml:space="preserve"> </t>
    </r>
    <r>
      <rPr>
        <b/>
        <sz val="10"/>
        <rFont val="Arial CE"/>
        <charset val="238"/>
      </rPr>
      <t>oziroma</t>
    </r>
    <r>
      <rPr>
        <sz val="10"/>
        <rFont val="Arial CE"/>
        <charset val="238"/>
      </rPr>
      <t xml:space="preserve"> 
če je </t>
    </r>
    <r>
      <rPr>
        <b/>
        <sz val="10"/>
        <color rgb="FF00B050"/>
        <rFont val="Arial CE"/>
        <charset val="238"/>
      </rPr>
      <t xml:space="preserve">na uro preračunan spodnji limit </t>
    </r>
    <r>
      <rPr>
        <sz val="10"/>
        <rFont val="Arial CE"/>
        <charset val="238"/>
      </rPr>
      <t xml:space="preserve">(zaokrožen na 6 decimalk) </t>
    </r>
    <r>
      <rPr>
        <b/>
        <u/>
        <sz val="10"/>
        <rFont val="Arial CE"/>
        <charset val="238"/>
      </rPr>
      <t>višji od minimuma</t>
    </r>
    <r>
      <rPr>
        <sz val="10"/>
        <rFont val="Arial CE"/>
        <charset val="238"/>
      </rPr>
      <t xml:space="preserve"> med </t>
    </r>
    <r>
      <rPr>
        <b/>
        <sz val="10"/>
        <color theme="9" tint="-0.249977111117893"/>
        <rFont val="Arial CE"/>
        <charset val="238"/>
      </rPr>
      <t>urno osnovo za nadom. iz izh.urne osnove</t>
    </r>
    <r>
      <rPr>
        <sz val="10"/>
        <rFont val="Arial CE"/>
        <charset val="238"/>
      </rPr>
      <t xml:space="preserve"> (z 2 decimalkama) in </t>
    </r>
    <r>
      <rPr>
        <b/>
        <sz val="10"/>
        <color rgb="FF0070C0"/>
        <rFont val="Arial CE"/>
        <charset val="238"/>
      </rPr>
      <t>zgornjega limita</t>
    </r>
    <r>
      <rPr>
        <sz val="10"/>
        <rFont val="Arial CE"/>
        <charset val="238"/>
      </rPr>
      <t xml:space="preserve"> (s 4 decimalkami), z urami v breme ZZZS pomnožimo </t>
    </r>
    <r>
      <rPr>
        <b/>
        <sz val="10"/>
        <color rgb="FF00B050"/>
        <rFont val="Arial CE"/>
        <charset val="238"/>
      </rPr>
      <t>na uro preračunan spodnji limit</t>
    </r>
    <r>
      <rPr>
        <sz val="10"/>
        <rFont val="Arial CE"/>
        <charset val="238"/>
      </rPr>
      <t xml:space="preserve"> (s 6 decimalkami) in rezultat zaokrožimo na 2 decimalki.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</si>
</sst>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S_I_T_-;\-* #,##0.00\ _S_I_T_-;_-* &quot;-&quot;??\ _S_I_T_-;_-@_-"/>
    <numFmt numFmtId="165" formatCode="0.0000"/>
    <numFmt numFmtId="166" formatCode="dd/mm/yy;@"/>
    <numFmt numFmtId="167" formatCode="dd/mm/yyyy;@"/>
    <numFmt numFmtId="168" formatCode="00"/>
    <numFmt numFmtId="169" formatCode="#,##0.0000"/>
    <numFmt numFmtId="170" formatCode="#,##0.000000"/>
  </numFmts>
  <fonts count="65" x14ac:knownFonts="1">
    <font>
      <sz val="10"/>
      <name val="Arial CE"/>
      <charset val="238"/>
    </font>
    <font>
      <sz val="10"/>
      <name val="Arial CE"/>
      <family val="2"/>
      <charset val="238"/>
    </font>
    <font>
      <sz val="8"/>
      <name val="Arial CE"/>
      <family val="2"/>
      <charset val="238"/>
    </font>
    <font>
      <b/>
      <sz val="10"/>
      <name val="Arial CE"/>
      <family val="2"/>
      <charset val="238"/>
    </font>
    <font>
      <sz val="11"/>
      <name val="Arial CE"/>
      <family val="2"/>
      <charset val="238"/>
    </font>
    <font>
      <b/>
      <sz val="11"/>
      <name val="Arial CE"/>
      <family val="2"/>
      <charset val="238"/>
    </font>
    <font>
      <sz val="9"/>
      <name val="Arial CE"/>
      <family val="2"/>
      <charset val="238"/>
    </font>
    <font>
      <b/>
      <sz val="9"/>
      <name val="Arial CE"/>
      <family val="2"/>
      <charset val="238"/>
    </font>
    <font>
      <b/>
      <sz val="8"/>
      <name val="Arial CE"/>
      <family val="2"/>
      <charset val="238"/>
    </font>
    <font>
      <b/>
      <i/>
      <sz val="8"/>
      <name val="Arial CE"/>
      <family val="2"/>
      <charset val="238"/>
    </font>
    <font>
      <sz val="7"/>
      <name val="Arial CE"/>
      <family val="2"/>
      <charset val="238"/>
    </font>
    <font>
      <i/>
      <sz val="9"/>
      <name val="Arial CE"/>
      <family val="2"/>
      <charset val="238"/>
    </font>
    <font>
      <sz val="8"/>
      <name val="Arial"/>
      <family val="2"/>
      <charset val="238"/>
    </font>
    <font>
      <b/>
      <sz val="10"/>
      <color indexed="16"/>
      <name val="Arial CE"/>
      <family val="2"/>
      <charset val="238"/>
    </font>
    <font>
      <b/>
      <sz val="10"/>
      <color indexed="17"/>
      <name val="Arial CE"/>
      <family val="2"/>
      <charset val="238"/>
    </font>
    <font>
      <b/>
      <sz val="10"/>
      <color indexed="10"/>
      <name val="Arial CE"/>
      <family val="2"/>
      <charset val="238"/>
    </font>
    <font>
      <b/>
      <sz val="10"/>
      <color indexed="81"/>
      <name val="Tahoma"/>
      <family val="2"/>
      <charset val="238"/>
    </font>
    <font>
      <sz val="8"/>
      <color indexed="81"/>
      <name val="Tahoma"/>
      <family val="2"/>
      <charset val="238"/>
    </font>
    <font>
      <sz val="11"/>
      <color indexed="16"/>
      <name val="Arial CE"/>
      <family val="2"/>
      <charset val="238"/>
    </font>
    <font>
      <b/>
      <sz val="11"/>
      <color indexed="16"/>
      <name val="Arial CE"/>
      <family val="2"/>
      <charset val="238"/>
    </font>
    <font>
      <b/>
      <sz val="10"/>
      <color indexed="10"/>
      <name val="Tahoma"/>
      <family val="2"/>
      <charset val="238"/>
    </font>
    <font>
      <b/>
      <sz val="10"/>
      <color indexed="17"/>
      <name val="Tahoma"/>
      <family val="2"/>
      <charset val="238"/>
    </font>
    <font>
      <b/>
      <u/>
      <sz val="10"/>
      <color indexed="17"/>
      <name val="Tahoma"/>
      <family val="2"/>
      <charset val="238"/>
    </font>
    <font>
      <b/>
      <sz val="11"/>
      <color indexed="17"/>
      <name val="Arial CE"/>
      <family val="2"/>
      <charset val="238"/>
    </font>
    <font>
      <sz val="10"/>
      <color indexed="17"/>
      <name val="Arial CE"/>
      <family val="2"/>
      <charset val="238"/>
    </font>
    <font>
      <b/>
      <sz val="11"/>
      <name val="Arial"/>
      <family val="2"/>
      <charset val="238"/>
    </font>
    <font>
      <sz val="9"/>
      <name val="Arial"/>
      <family val="2"/>
      <charset val="238"/>
    </font>
    <font>
      <b/>
      <sz val="9"/>
      <color indexed="81"/>
      <name val="Tahoma"/>
      <family val="2"/>
      <charset val="238"/>
    </font>
    <font>
      <b/>
      <sz val="11"/>
      <name val="Arial CE"/>
      <charset val="238"/>
    </font>
    <font>
      <b/>
      <sz val="9"/>
      <name val="Arial"/>
      <family val="2"/>
      <charset val="238"/>
    </font>
    <font>
      <sz val="8"/>
      <name val="Arial CE"/>
      <charset val="238"/>
    </font>
    <font>
      <b/>
      <sz val="10"/>
      <name val="Arial CE"/>
      <charset val="238"/>
    </font>
    <font>
      <sz val="10"/>
      <name val="Arial CE"/>
      <charset val="238"/>
    </font>
    <font>
      <b/>
      <sz val="9"/>
      <name val="Arial CE"/>
      <charset val="238"/>
    </font>
    <font>
      <b/>
      <u/>
      <sz val="9"/>
      <name val="Arial CE"/>
      <charset val="238"/>
    </font>
    <font>
      <b/>
      <sz val="8"/>
      <name val="Arial CE"/>
      <charset val="238"/>
    </font>
    <font>
      <b/>
      <u/>
      <sz val="10"/>
      <color rgb="FF008000"/>
      <name val="Arial CE"/>
      <charset val="238"/>
    </font>
    <font>
      <sz val="11"/>
      <name val="Arial"/>
      <family val="2"/>
      <charset val="238"/>
    </font>
    <font>
      <b/>
      <sz val="11"/>
      <color rgb="FF0070C0"/>
      <name val="Arial CE"/>
      <family val="2"/>
      <charset val="238"/>
    </font>
    <font>
      <sz val="11"/>
      <color rgb="FF0070C0"/>
      <name val="Arial CE"/>
      <family val="2"/>
      <charset val="238"/>
    </font>
    <font>
      <b/>
      <sz val="11"/>
      <color rgb="FF00B050"/>
      <name val="Arial CE"/>
      <charset val="238"/>
    </font>
    <font>
      <sz val="11"/>
      <color rgb="FF00B050"/>
      <name val="Arial CE"/>
      <charset val="238"/>
    </font>
    <font>
      <b/>
      <sz val="10"/>
      <color rgb="FF00B050"/>
      <name val="Arial CE"/>
      <charset val="238"/>
    </font>
    <font>
      <sz val="11"/>
      <color rgb="FF00B050"/>
      <name val="Arial CE"/>
      <family val="2"/>
      <charset val="238"/>
    </font>
    <font>
      <b/>
      <sz val="11"/>
      <color rgb="FF00B050"/>
      <name val="Arial CE"/>
      <family val="2"/>
      <charset val="238"/>
    </font>
    <font>
      <b/>
      <sz val="10"/>
      <color rgb="FF0070C0"/>
      <name val="Arial CE"/>
      <charset val="238"/>
    </font>
    <font>
      <b/>
      <sz val="11"/>
      <color rgb="FFFF0000"/>
      <name val="Arial CE"/>
      <family val="2"/>
      <charset val="238"/>
    </font>
    <font>
      <b/>
      <u/>
      <sz val="11"/>
      <name val="Arial CE"/>
      <charset val="238"/>
    </font>
    <font>
      <sz val="11"/>
      <color rgb="FF7030A0"/>
      <name val="Arial CE"/>
      <family val="2"/>
      <charset val="238"/>
    </font>
    <font>
      <b/>
      <sz val="11"/>
      <color theme="1"/>
      <name val="Arial CE"/>
      <family val="2"/>
      <charset val="238"/>
    </font>
    <font>
      <b/>
      <sz val="11"/>
      <color theme="1"/>
      <name val="Arial CE"/>
      <charset val="238"/>
    </font>
    <font>
      <b/>
      <sz val="11"/>
      <color rgb="FF0070C0"/>
      <name val="Arial CE"/>
      <charset val="238"/>
    </font>
    <font>
      <b/>
      <sz val="11"/>
      <color rgb="FF7030A0"/>
      <name val="Arial CE"/>
      <charset val="238"/>
    </font>
    <font>
      <b/>
      <sz val="11"/>
      <color theme="9" tint="-0.249977111117893"/>
      <name val="Arial CE"/>
      <family val="2"/>
      <charset val="238"/>
    </font>
    <font>
      <sz val="11"/>
      <color theme="9" tint="-0.249977111117893"/>
      <name val="Arial CE"/>
      <family val="2"/>
      <charset val="238"/>
    </font>
    <font>
      <b/>
      <sz val="11"/>
      <color theme="9" tint="-0.249977111117893"/>
      <name val="Arial CE"/>
      <charset val="238"/>
    </font>
    <font>
      <b/>
      <sz val="10"/>
      <color theme="9" tint="-0.249977111117893"/>
      <name val="Arial CE"/>
      <charset val="238"/>
    </font>
    <font>
      <b/>
      <sz val="11"/>
      <color theme="9"/>
      <name val="Arial CE"/>
      <charset val="238"/>
    </font>
    <font>
      <b/>
      <sz val="10"/>
      <color theme="9"/>
      <name val="Arial CE"/>
      <charset val="238"/>
    </font>
    <font>
      <sz val="11"/>
      <name val="Arial CE"/>
      <charset val="238"/>
    </font>
    <font>
      <b/>
      <sz val="11"/>
      <color rgb="FFFF0000"/>
      <name val="Arial CE"/>
      <charset val="238"/>
    </font>
    <font>
      <b/>
      <u/>
      <sz val="10"/>
      <name val="Arial CE"/>
      <charset val="238"/>
    </font>
    <font>
      <sz val="10"/>
      <color rgb="FF00B050"/>
      <name val="Arial CE"/>
      <charset val="238"/>
    </font>
    <font>
      <b/>
      <sz val="10"/>
      <color rgb="FFC00000"/>
      <name val="Arial CE"/>
      <charset val="238"/>
    </font>
    <font>
      <b/>
      <u/>
      <sz val="10"/>
      <color rgb="FFC00000"/>
      <name val="Arial CE"/>
      <charset val="238"/>
    </font>
  </fonts>
  <fills count="9">
    <fill>
      <patternFill patternType="none"/>
    </fill>
    <fill>
      <patternFill patternType="gray125"/>
    </fill>
    <fill>
      <patternFill patternType="solid">
        <fgColor indexed="43"/>
        <bgColor indexed="64"/>
      </patternFill>
    </fill>
    <fill>
      <patternFill patternType="solid">
        <fgColor theme="9" tint="0.59996337778862885"/>
        <bgColor indexed="64"/>
      </patternFill>
    </fill>
    <fill>
      <patternFill patternType="solid">
        <fgColor theme="6" tint="0.39994506668294322"/>
        <bgColor indexed="64"/>
      </patternFill>
    </fill>
    <fill>
      <patternFill patternType="solid">
        <fgColor rgb="FFFFFF99"/>
      </patternFill>
    </fill>
    <fill>
      <patternFill patternType="solid">
        <fgColor rgb="FFFFFF99"/>
        <bgColor indexed="64"/>
      </patternFill>
    </fill>
    <fill>
      <patternFill patternType="solid">
        <fgColor theme="6" tint="0.39997558519241921"/>
        <bgColor indexed="64"/>
      </patternFill>
    </fill>
    <fill>
      <patternFill patternType="solid">
        <fgColor theme="6"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medium">
        <color indexed="64"/>
      </right>
      <top/>
      <bottom/>
      <diagonal/>
    </border>
    <border>
      <left/>
      <right/>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164" fontId="1" fillId="0" borderId="0" applyFont="0" applyFill="0" applyBorder="0" applyAlignment="0" applyProtection="0"/>
    <xf numFmtId="9" fontId="32" fillId="0" borderId="0" applyFont="0" applyFill="0" applyBorder="0" applyAlignment="0" applyProtection="0"/>
  </cellStyleXfs>
  <cellXfs count="332">
    <xf numFmtId="0" fontId="0" fillId="0" borderId="0" xfId="0"/>
    <xf numFmtId="0" fontId="3" fillId="0" borderId="0" xfId="0" applyFont="1" applyAlignment="1">
      <alignment horizontal="center"/>
    </xf>
    <xf numFmtId="0" fontId="0" fillId="0" borderId="0" xfId="0"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65" fontId="4" fillId="2" borderId="2" xfId="0" applyNumberFormat="1" applyFont="1" applyFill="1" applyBorder="1" applyAlignment="1" applyProtection="1">
      <alignment horizontal="center"/>
      <protection locked="0"/>
    </xf>
    <xf numFmtId="0" fontId="14" fillId="0" borderId="0" xfId="0" applyFont="1"/>
    <xf numFmtId="0" fontId="24" fillId="0" borderId="0" xfId="0" applyFont="1"/>
    <xf numFmtId="0" fontId="14" fillId="0" borderId="0" xfId="0" applyFont="1" applyAlignment="1">
      <alignment horizontal="right"/>
    </xf>
    <xf numFmtId="0" fontId="24" fillId="0" borderId="0" xfId="0" applyFont="1" applyAlignment="1">
      <alignment horizontal="right"/>
    </xf>
    <xf numFmtId="0" fontId="14" fillId="0" borderId="0" xfId="0" applyFont="1" applyAlignment="1">
      <alignment horizontal="center"/>
    </xf>
    <xf numFmtId="0" fontId="23" fillId="0" borderId="0" xfId="0" applyFont="1" applyAlignment="1">
      <alignment horizontal="right"/>
    </xf>
    <xf numFmtId="0" fontId="4" fillId="2" borderId="1" xfId="0" applyFont="1" applyFill="1" applyBorder="1" applyAlignment="1" applyProtection="1">
      <alignment horizontal="center"/>
      <protection locked="0"/>
    </xf>
    <xf numFmtId="0" fontId="4" fillId="2" borderId="1" xfId="0" applyFont="1" applyFill="1" applyBorder="1" applyAlignment="1" applyProtection="1">
      <alignment horizontal="center" vertical="center"/>
      <protection locked="0"/>
    </xf>
    <xf numFmtId="166" fontId="4" fillId="2" borderId="1" xfId="0" applyNumberFormat="1" applyFont="1" applyFill="1" applyBorder="1" applyAlignment="1" applyProtection="1">
      <alignment horizontal="center"/>
      <protection locked="0"/>
    </xf>
    <xf numFmtId="4" fontId="5" fillId="2" borderId="2" xfId="0" applyNumberFormat="1" applyFont="1" applyFill="1" applyBorder="1" applyProtection="1">
      <protection locked="0"/>
    </xf>
    <xf numFmtId="0" fontId="1" fillId="2" borderId="4" xfId="0" applyFont="1" applyFill="1" applyBorder="1" applyAlignment="1" applyProtection="1">
      <alignment horizontal="center" vertical="center"/>
      <protection locked="0"/>
    </xf>
    <xf numFmtId="0" fontId="4" fillId="2" borderId="2" xfId="0" applyFont="1" applyFill="1" applyBorder="1" applyAlignment="1" applyProtection="1">
      <alignment horizontal="center"/>
      <protection locked="0"/>
    </xf>
    <xf numFmtId="0" fontId="25" fillId="0" borderId="0" xfId="0" applyFont="1" applyAlignment="1">
      <alignment horizontal="centerContinuous" vertical="center"/>
    </xf>
    <xf numFmtId="0" fontId="24" fillId="0" borderId="0" xfId="0" applyFont="1" applyAlignment="1">
      <alignment horizontal="centerContinuous" vertical="center"/>
    </xf>
    <xf numFmtId="4" fontId="4" fillId="0" borderId="2" xfId="0" applyNumberFormat="1" applyFont="1" applyFill="1" applyBorder="1" applyAlignment="1" applyProtection="1">
      <alignment horizontal="right"/>
      <protection hidden="1"/>
    </xf>
    <xf numFmtId="4" fontId="5" fillId="0" borderId="5" xfId="0" applyNumberFormat="1" applyFont="1" applyFill="1" applyBorder="1" applyAlignment="1" applyProtection="1">
      <alignment horizontal="right"/>
      <protection hidden="1"/>
    </xf>
    <xf numFmtId="4" fontId="5" fillId="0" borderId="2" xfId="0" applyNumberFormat="1" applyFont="1" applyBorder="1" applyAlignment="1" applyProtection="1">
      <alignment horizontal="right"/>
      <protection hidden="1"/>
    </xf>
    <xf numFmtId="0" fontId="15" fillId="0" borderId="0" xfId="0" applyFont="1" applyFill="1" applyAlignment="1" applyProtection="1">
      <alignment horizontal="center" vertical="center"/>
      <protection hidden="1"/>
    </xf>
    <xf numFmtId="4" fontId="6" fillId="0" borderId="6" xfId="1" applyNumberFormat="1" applyFont="1" applyBorder="1" applyAlignment="1" applyProtection="1">
      <alignment horizontal="center"/>
      <protection hidden="1"/>
    </xf>
    <xf numFmtId="4" fontId="6" fillId="0" borderId="4" xfId="1" applyNumberFormat="1" applyFont="1" applyBorder="1" applyAlignment="1" applyProtection="1">
      <alignment horizontal="center"/>
      <protection hidden="1"/>
    </xf>
    <xf numFmtId="4" fontId="6" fillId="0" borderId="4" xfId="0" applyNumberFormat="1" applyFont="1" applyBorder="1" applyAlignment="1" applyProtection="1">
      <alignment horizontal="center"/>
      <protection hidden="1"/>
    </xf>
    <xf numFmtId="0" fontId="3" fillId="3" borderId="2" xfId="0" applyFont="1" applyFill="1" applyBorder="1" applyAlignment="1">
      <alignment horizontal="center"/>
    </xf>
    <xf numFmtId="0" fontId="1" fillId="3" borderId="2" xfId="0" applyFont="1" applyFill="1" applyBorder="1" applyAlignment="1">
      <alignment horizontal="center"/>
    </xf>
    <xf numFmtId="166" fontId="4" fillId="2" borderId="7" xfId="0" applyNumberFormat="1" applyFont="1" applyFill="1" applyBorder="1" applyAlignment="1" applyProtection="1">
      <alignment horizontal="center"/>
      <protection locked="0"/>
    </xf>
    <xf numFmtId="168" fontId="4" fillId="2" borderId="3" xfId="0" applyNumberFormat="1" applyFont="1" applyFill="1" applyBorder="1" applyAlignment="1" applyProtection="1">
      <alignment horizontal="center"/>
      <protection locked="0"/>
    </xf>
    <xf numFmtId="0" fontId="14" fillId="0" borderId="0" xfId="0" quotePrefix="1" applyFont="1"/>
    <xf numFmtId="168" fontId="13" fillId="3" borderId="1" xfId="0" applyNumberFormat="1" applyFont="1" applyFill="1" applyBorder="1" applyAlignment="1">
      <alignment horizontal="center" vertical="center"/>
    </xf>
    <xf numFmtId="0" fontId="26" fillId="3" borderId="1" xfId="0" applyFont="1" applyFill="1" applyBorder="1" applyAlignment="1">
      <alignment horizontal="center" vertical="center" wrapText="1" shrinkToFit="1"/>
    </xf>
    <xf numFmtId="0" fontId="13" fillId="3" borderId="1" xfId="0" applyFont="1" applyFill="1" applyBorder="1" applyAlignment="1">
      <alignment horizontal="center" vertical="center"/>
    </xf>
    <xf numFmtId="168" fontId="13" fillId="4" borderId="1" xfId="0" applyNumberFormat="1" applyFont="1" applyFill="1" applyBorder="1" applyAlignment="1">
      <alignment horizontal="center" vertical="center"/>
    </xf>
    <xf numFmtId="0" fontId="26" fillId="4" borderId="1" xfId="0" applyFont="1" applyFill="1" applyBorder="1" applyAlignment="1">
      <alignment horizontal="center" vertical="center" wrapText="1" shrinkToFit="1"/>
    </xf>
    <xf numFmtId="0" fontId="13" fillId="4" borderId="1" xfId="0" applyFont="1" applyFill="1" applyBorder="1" applyAlignment="1">
      <alignment horizontal="center" vertical="center"/>
    </xf>
    <xf numFmtId="0" fontId="3" fillId="4" borderId="8" xfId="0" applyFont="1" applyFill="1" applyBorder="1" applyAlignment="1">
      <alignment horizontal="center"/>
    </xf>
    <xf numFmtId="0" fontId="0" fillId="4" borderId="2" xfId="0" applyFill="1" applyBorder="1" applyAlignment="1">
      <alignment horizontal="center"/>
    </xf>
    <xf numFmtId="168" fontId="13" fillId="0" borderId="0" xfId="0" applyNumberFormat="1" applyFont="1" applyFill="1" applyBorder="1" applyAlignment="1">
      <alignment horizontal="center" vertical="center"/>
    </xf>
    <xf numFmtId="0" fontId="26" fillId="0" borderId="0" xfId="0" applyFont="1" applyFill="1" applyBorder="1" applyAlignment="1">
      <alignment horizontal="center" vertical="center" wrapText="1" shrinkToFit="1"/>
    </xf>
    <xf numFmtId="0" fontId="13" fillId="0" borderId="0" xfId="0" applyFont="1" applyFill="1" applyBorder="1" applyAlignment="1">
      <alignment horizontal="center" vertical="center"/>
    </xf>
    <xf numFmtId="0" fontId="29" fillId="0" borderId="2" xfId="0" applyFont="1" applyFill="1" applyBorder="1" applyAlignment="1">
      <alignment horizontal="center" vertical="center" wrapText="1" shrinkToFit="1"/>
    </xf>
    <xf numFmtId="0" fontId="3" fillId="0" borderId="0" xfId="0" applyFont="1" applyAlignment="1">
      <alignment horizontal="left"/>
    </xf>
    <xf numFmtId="0" fontId="0" fillId="0" borderId="0" xfId="0" applyAlignment="1">
      <alignment horizontal="left"/>
    </xf>
    <xf numFmtId="0" fontId="3" fillId="0" borderId="0" xfId="0" applyFont="1" applyAlignment="1"/>
    <xf numFmtId="0" fontId="0" fillId="0" borderId="0" xfId="0" applyAlignment="1"/>
    <xf numFmtId="0" fontId="4" fillId="0" borderId="0" xfId="0" applyFont="1" applyAlignment="1" applyProtection="1">
      <alignment horizontal="left"/>
    </xf>
    <xf numFmtId="0" fontId="5" fillId="0" borderId="0" xfId="0" applyFont="1" applyAlignment="1" applyProtection="1">
      <alignment horizontal="right"/>
    </xf>
    <xf numFmtId="0" fontId="4" fillId="0" borderId="0" xfId="0" applyFont="1" applyProtection="1"/>
    <xf numFmtId="0" fontId="4" fillId="0" borderId="0" xfId="0" applyFont="1" applyFill="1" applyAlignment="1" applyProtection="1">
      <alignment horizontal="left"/>
    </xf>
    <xf numFmtId="0" fontId="5" fillId="0" borderId="0" xfId="0" applyFont="1" applyFill="1" applyAlignment="1" applyProtection="1">
      <alignment horizontal="right"/>
    </xf>
    <xf numFmtId="1" fontId="5" fillId="0" borderId="0" xfId="0" applyNumberFormat="1" applyFont="1" applyFill="1" applyBorder="1" applyAlignment="1" applyProtection="1">
      <alignment horizontal="center"/>
    </xf>
    <xf numFmtId="49" fontId="5" fillId="0" borderId="0" xfId="0" applyNumberFormat="1" applyFont="1" applyFill="1" applyBorder="1" applyAlignment="1" applyProtection="1">
      <alignment horizontal="center"/>
    </xf>
    <xf numFmtId="0" fontId="3" fillId="0" borderId="0" xfId="0" applyFont="1" applyFill="1" applyBorder="1" applyAlignment="1" applyProtection="1">
      <alignment horizontal="center"/>
    </xf>
    <xf numFmtId="0" fontId="4" fillId="0" borderId="0" xfId="0" applyFont="1" applyFill="1" applyProtection="1"/>
    <xf numFmtId="0" fontId="4" fillId="0" borderId="0" xfId="0" applyFont="1" applyFill="1" applyAlignment="1" applyProtection="1">
      <alignment horizontal="center"/>
    </xf>
    <xf numFmtId="0" fontId="5" fillId="0" borderId="0" xfId="0" applyFont="1" applyAlignment="1" applyProtection="1">
      <alignment horizontal="left"/>
    </xf>
    <xf numFmtId="0" fontId="5" fillId="0" borderId="0" xfId="0" applyFont="1" applyFill="1" applyAlignment="1" applyProtection="1"/>
    <xf numFmtId="0" fontId="5" fillId="0" borderId="0" xfId="0" applyFont="1" applyAlignment="1" applyProtection="1"/>
    <xf numFmtId="0" fontId="5" fillId="0" borderId="0" xfId="0" applyFont="1" applyFill="1" applyAlignment="1" applyProtection="1">
      <alignment horizontal="left"/>
    </xf>
    <xf numFmtId="0" fontId="1" fillId="0" borderId="0" xfId="0" applyFont="1" applyProtection="1"/>
    <xf numFmtId="0" fontId="4" fillId="0" borderId="0" xfId="0" applyFont="1" applyAlignment="1" applyProtection="1">
      <alignment horizontal="center"/>
    </xf>
    <xf numFmtId="0" fontId="5" fillId="0" borderId="0" xfId="0" applyFont="1" applyAlignment="1" applyProtection="1">
      <alignment horizontal="center"/>
    </xf>
    <xf numFmtId="0" fontId="4" fillId="0" borderId="0" xfId="0" applyFont="1" applyAlignment="1" applyProtection="1">
      <alignment vertical="center" wrapText="1"/>
    </xf>
    <xf numFmtId="0" fontId="5" fillId="0" borderId="1" xfId="0" applyFont="1" applyBorder="1" applyAlignment="1" applyProtection="1">
      <alignment horizontal="center" vertical="center" wrapText="1"/>
    </xf>
    <xf numFmtId="0" fontId="5" fillId="0" borderId="0" xfId="0" applyFont="1" applyProtection="1"/>
    <xf numFmtId="0" fontId="28" fillId="0" borderId="2" xfId="0" applyFont="1" applyFill="1" applyBorder="1" applyAlignment="1" applyProtection="1">
      <alignment horizontal="right"/>
    </xf>
    <xf numFmtId="0" fontId="28" fillId="0" borderId="0" xfId="0" applyFont="1" applyFill="1" applyBorder="1" applyAlignment="1" applyProtection="1">
      <alignment horizontal="right"/>
    </xf>
    <xf numFmtId="0" fontId="4" fillId="0" borderId="0" xfId="0" applyFont="1" applyFill="1" applyBorder="1" applyAlignment="1" applyProtection="1">
      <alignment horizontal="center"/>
    </xf>
    <xf numFmtId="0" fontId="4" fillId="0" borderId="9" xfId="0" applyFont="1" applyFill="1" applyBorder="1" applyAlignment="1" applyProtection="1">
      <alignment horizontal="center"/>
    </xf>
    <xf numFmtId="0" fontId="14" fillId="0" borderId="0" xfId="0" applyFont="1" applyFill="1" applyAlignment="1" applyProtection="1">
      <alignment horizontal="left" vertical="center"/>
    </xf>
    <xf numFmtId="0" fontId="11" fillId="0" borderId="0" xfId="0" applyFont="1" applyFill="1" applyAlignment="1" applyProtection="1">
      <alignment horizontal="left"/>
    </xf>
    <xf numFmtId="165" fontId="4" fillId="0" borderId="0" xfId="0" applyNumberFormat="1" applyFont="1" applyFill="1" applyBorder="1" applyAlignment="1" applyProtection="1">
      <alignment horizontal="center"/>
    </xf>
    <xf numFmtId="4" fontId="4" fillId="0" borderId="0" xfId="0" applyNumberFormat="1" applyFont="1" applyFill="1" applyBorder="1" applyAlignment="1" applyProtection="1">
      <alignment horizontal="center"/>
    </xf>
    <xf numFmtId="0" fontId="19" fillId="0" borderId="0" xfId="0" applyFont="1" applyAlignment="1" applyProtection="1">
      <alignment horizontal="right"/>
    </xf>
    <xf numFmtId="0" fontId="18" fillId="0" borderId="0" xfId="0" applyFont="1" applyAlignment="1" applyProtection="1">
      <alignment horizontal="center"/>
    </xf>
    <xf numFmtId="0" fontId="4" fillId="0" borderId="0" xfId="0" applyFont="1" applyAlignment="1" applyProtection="1">
      <alignment horizontal="right"/>
    </xf>
    <xf numFmtId="0" fontId="7" fillId="0" borderId="0" xfId="0" applyFont="1" applyProtection="1"/>
    <xf numFmtId="0" fontId="6" fillId="0" borderId="0" xfId="0" applyFont="1" applyProtection="1"/>
    <xf numFmtId="0" fontId="6" fillId="0" borderId="0" xfId="0" applyFont="1" applyAlignment="1" applyProtection="1">
      <alignment horizontal="center"/>
    </xf>
    <xf numFmtId="0" fontId="7" fillId="0" borderId="0" xfId="0" applyFont="1" applyAlignment="1" applyProtection="1">
      <alignment horizontal="right"/>
    </xf>
    <xf numFmtId="0" fontId="6" fillId="0" borderId="0" xfId="0" applyFont="1" applyFill="1" applyBorder="1" applyProtection="1"/>
    <xf numFmtId="0" fontId="6" fillId="0" borderId="0" xfId="0" applyFont="1" applyFill="1" applyBorder="1" applyAlignment="1" applyProtection="1">
      <alignment horizontal="center"/>
    </xf>
    <xf numFmtId="0" fontId="6" fillId="0" borderId="0" xfId="0" applyFont="1" applyBorder="1" applyAlignment="1" applyProtection="1">
      <alignment horizontal="center"/>
    </xf>
    <xf numFmtId="0" fontId="6" fillId="0" borderId="0" xfId="0" applyFont="1" applyAlignment="1" applyProtection="1">
      <alignment horizontal="left"/>
    </xf>
    <xf numFmtId="0" fontId="6" fillId="0" borderId="0" xfId="0" applyFont="1" applyBorder="1" applyProtection="1"/>
    <xf numFmtId="0" fontId="6" fillId="0" borderId="0" xfId="0" applyFont="1" applyBorder="1" applyAlignment="1" applyProtection="1">
      <alignment horizontal="left"/>
    </xf>
    <xf numFmtId="0" fontId="10" fillId="0" borderId="10" xfId="0" applyFont="1" applyBorder="1" applyProtection="1"/>
    <xf numFmtId="0" fontId="8" fillId="0" borderId="7" xfId="0" applyFont="1" applyBorder="1" applyAlignment="1" applyProtection="1">
      <alignment horizontal="center"/>
    </xf>
    <xf numFmtId="0" fontId="6" fillId="0" borderId="0" xfId="0" applyNumberFormat="1" applyFont="1" applyBorder="1" applyAlignment="1" applyProtection="1">
      <alignment horizontal="center"/>
    </xf>
    <xf numFmtId="40" fontId="6" fillId="0" borderId="0" xfId="1" applyNumberFormat="1" applyFont="1" applyBorder="1" applyAlignment="1" applyProtection="1">
      <alignment horizontal="center"/>
    </xf>
    <xf numFmtId="4" fontId="6" fillId="0" borderId="0" xfId="0" applyNumberFormat="1" applyFont="1" applyFill="1" applyBorder="1" applyAlignment="1" applyProtection="1">
      <alignment horizontal="left"/>
    </xf>
    <xf numFmtId="0" fontId="7" fillId="0" borderId="0" xfId="0" applyFont="1" applyBorder="1" applyAlignment="1" applyProtection="1">
      <alignment horizontal="left"/>
    </xf>
    <xf numFmtId="0" fontId="12" fillId="0" borderId="0" xfId="0" applyFont="1" applyProtection="1"/>
    <xf numFmtId="0" fontId="9" fillId="0" borderId="0" xfId="0" applyFont="1" applyAlignment="1" applyProtection="1">
      <alignment horizontal="left"/>
    </xf>
    <xf numFmtId="0" fontId="8" fillId="0" borderId="0" xfId="0" applyFont="1" applyBorder="1" applyAlignment="1" applyProtection="1">
      <alignment horizontal="center"/>
    </xf>
    <xf numFmtId="0" fontId="2" fillId="0" borderId="7" xfId="0" applyFont="1" applyBorder="1" applyAlignment="1" applyProtection="1">
      <alignment horizontal="center"/>
    </xf>
    <xf numFmtId="0" fontId="4" fillId="6" borderId="2" xfId="2" applyNumberFormat="1" applyFont="1" applyFill="1" applyBorder="1" applyAlignment="1" applyProtection="1">
      <alignment horizontal="center"/>
      <protection locked="0"/>
    </xf>
    <xf numFmtId="0" fontId="6" fillId="0" borderId="0" xfId="0" applyFont="1" applyBorder="1" applyAlignment="1" applyProtection="1">
      <alignment horizontal="right"/>
    </xf>
    <xf numFmtId="0" fontId="6" fillId="0" borderId="0" xfId="0" applyFont="1" applyAlignment="1" applyProtection="1">
      <alignment horizontal="right"/>
    </xf>
    <xf numFmtId="0" fontId="31" fillId="0" borderId="0" xfId="0" applyFont="1" applyFill="1" applyAlignment="1" applyProtection="1">
      <alignment horizontal="left" vertical="top" wrapText="1"/>
    </xf>
    <xf numFmtId="0" fontId="7" fillId="0" borderId="0" xfId="0" applyFont="1" applyFill="1" applyBorder="1" applyAlignment="1" applyProtection="1">
      <alignment horizontal="center"/>
    </xf>
    <xf numFmtId="0" fontId="33" fillId="2" borderId="1" xfId="0" applyFont="1" applyFill="1" applyBorder="1" applyAlignment="1" applyProtection="1">
      <alignment horizontal="center"/>
      <protection locked="0"/>
    </xf>
    <xf numFmtId="0" fontId="33" fillId="0" borderId="0" xfId="0" applyFont="1" applyAlignment="1" applyProtection="1">
      <alignment horizontal="right"/>
    </xf>
    <xf numFmtId="0" fontId="31" fillId="2" borderId="1" xfId="0" applyNumberFormat="1" applyFont="1" applyFill="1" applyBorder="1" applyAlignment="1" applyProtection="1">
      <alignment horizontal="center"/>
      <protection locked="0"/>
    </xf>
    <xf numFmtId="0" fontId="35" fillId="0" borderId="7" xfId="0" applyFont="1" applyBorder="1" applyAlignment="1" applyProtection="1">
      <alignment horizontal="center"/>
    </xf>
    <xf numFmtId="0" fontId="2" fillId="0" borderId="0" xfId="0" applyFont="1" applyProtection="1"/>
    <xf numFmtId="1" fontId="6" fillId="0" borderId="27" xfId="0" applyNumberFormat="1" applyFont="1" applyBorder="1" applyAlignment="1" applyProtection="1">
      <alignment horizontal="right"/>
      <protection hidden="1"/>
    </xf>
    <xf numFmtId="4" fontId="6" fillId="0" borderId="27" xfId="1" applyNumberFormat="1" applyFont="1" applyBorder="1" applyAlignment="1" applyProtection="1">
      <alignment horizontal="center"/>
      <protection hidden="1"/>
    </xf>
    <xf numFmtId="4" fontId="6" fillId="0" borderId="7" xfId="1" applyNumberFormat="1" applyFont="1" applyBorder="1" applyAlignment="1" applyProtection="1">
      <alignment horizontal="center"/>
      <protection hidden="1"/>
    </xf>
    <xf numFmtId="4" fontId="33" fillId="0" borderId="7" xfId="1" applyNumberFormat="1" applyFont="1" applyBorder="1" applyAlignment="1" applyProtection="1">
      <alignment horizontal="center"/>
      <protection hidden="1"/>
    </xf>
    <xf numFmtId="1" fontId="6" fillId="0" borderId="4" xfId="0" applyNumberFormat="1" applyFont="1" applyBorder="1" applyAlignment="1" applyProtection="1">
      <alignment horizontal="right"/>
      <protection hidden="1"/>
    </xf>
    <xf numFmtId="166" fontId="6" fillId="0" borderId="29" xfId="0" applyNumberFormat="1" applyFont="1" applyBorder="1" applyAlignment="1" applyProtection="1">
      <alignment horizontal="center"/>
      <protection hidden="1"/>
    </xf>
    <xf numFmtId="166" fontId="6" fillId="0" borderId="30" xfId="0" applyNumberFormat="1" applyFont="1" applyBorder="1" applyAlignment="1" applyProtection="1">
      <alignment horizontal="center"/>
      <protection hidden="1"/>
    </xf>
    <xf numFmtId="4" fontId="33" fillId="0" borderId="4" xfId="1" applyNumberFormat="1" applyFont="1" applyBorder="1" applyAlignment="1" applyProtection="1">
      <alignment horizontal="center"/>
      <protection hidden="1"/>
    </xf>
    <xf numFmtId="1" fontId="6" fillId="0" borderId="12" xfId="0" applyNumberFormat="1" applyFont="1" applyBorder="1" applyAlignment="1" applyProtection="1">
      <alignment horizontal="right"/>
      <protection hidden="1"/>
    </xf>
    <xf numFmtId="4" fontId="6" fillId="0" borderId="12" xfId="1" applyNumberFormat="1" applyFont="1" applyBorder="1" applyAlignment="1" applyProtection="1">
      <alignment horizontal="center"/>
      <protection hidden="1"/>
    </xf>
    <xf numFmtId="4" fontId="33" fillId="0" borderId="12" xfId="1" applyNumberFormat="1" applyFont="1" applyBorder="1" applyAlignment="1" applyProtection="1">
      <alignment horizontal="center"/>
      <protection hidden="1"/>
    </xf>
    <xf numFmtId="1" fontId="6" fillId="0" borderId="13" xfId="0" applyNumberFormat="1" applyFont="1" applyBorder="1" applyAlignment="1" applyProtection="1">
      <alignment horizontal="right"/>
      <protection hidden="1"/>
    </xf>
    <xf numFmtId="4" fontId="6" fillId="0" borderId="13" xfId="1" applyNumberFormat="1" applyFont="1" applyBorder="1" applyAlignment="1" applyProtection="1">
      <alignment horizontal="center"/>
      <protection hidden="1"/>
    </xf>
    <xf numFmtId="4" fontId="33" fillId="0" borderId="13" xfId="1" applyNumberFormat="1" applyFont="1" applyBorder="1" applyAlignment="1" applyProtection="1">
      <alignment horizontal="center"/>
      <protection hidden="1"/>
    </xf>
    <xf numFmtId="4" fontId="33" fillId="0" borderId="4" xfId="0" applyNumberFormat="1" applyFont="1" applyBorder="1" applyAlignment="1" applyProtection="1">
      <alignment horizontal="center"/>
      <protection hidden="1"/>
    </xf>
    <xf numFmtId="0" fontId="2" fillId="0" borderId="0" xfId="0" applyFont="1" applyAlignment="1" applyProtection="1">
      <alignment horizontal="center"/>
    </xf>
    <xf numFmtId="0" fontId="2" fillId="0" borderId="0" xfId="0" applyFont="1" applyFill="1" applyBorder="1" applyAlignment="1" applyProtection="1">
      <alignment horizontal="center"/>
    </xf>
    <xf numFmtId="4" fontId="2" fillId="0" borderId="0" xfId="0" applyNumberFormat="1" applyFont="1" applyFill="1" applyBorder="1" applyAlignment="1" applyProtection="1">
      <alignment horizontal="right"/>
    </xf>
    <xf numFmtId="0" fontId="2" fillId="0" borderId="0" xfId="0" applyFont="1" applyBorder="1" applyAlignment="1" applyProtection="1">
      <alignment horizontal="left"/>
    </xf>
    <xf numFmtId="0" fontId="2" fillId="0" borderId="0" xfId="0" applyFont="1" applyFill="1" applyBorder="1" applyProtection="1"/>
    <xf numFmtId="0" fontId="1" fillId="0" borderId="0" xfId="0" applyFont="1" applyFill="1" applyBorder="1" applyProtection="1"/>
    <xf numFmtId="0" fontId="1" fillId="0" borderId="0" xfId="0" applyFont="1" applyAlignment="1" applyProtection="1">
      <alignment horizontal="center"/>
    </xf>
    <xf numFmtId="167" fontId="6" fillId="2" borderId="1" xfId="0" applyNumberFormat="1" applyFont="1" applyFill="1" applyBorder="1" applyAlignment="1" applyProtection="1">
      <alignment horizontal="center"/>
      <protection locked="0"/>
    </xf>
    <xf numFmtId="0" fontId="1" fillId="0" borderId="0" xfId="0" applyFont="1" applyAlignment="1" applyProtection="1">
      <alignment horizontal="left"/>
    </xf>
    <xf numFmtId="1" fontId="1" fillId="2" borderId="1" xfId="0" applyNumberFormat="1" applyFont="1" applyFill="1" applyBorder="1" applyAlignment="1" applyProtection="1">
      <alignment horizontal="center"/>
      <protection locked="0"/>
    </xf>
    <xf numFmtId="0" fontId="2" fillId="0" borderId="0" xfId="0" applyFont="1" applyAlignment="1" applyProtection="1">
      <alignment horizontal="left"/>
    </xf>
    <xf numFmtId="0" fontId="1" fillId="0" borderId="0" xfId="0" applyFont="1" applyFill="1" applyBorder="1" applyAlignment="1" applyProtection="1">
      <alignment horizontal="center"/>
    </xf>
    <xf numFmtId="168" fontId="6" fillId="0" borderId="31" xfId="0" applyNumberFormat="1" applyFont="1" applyBorder="1" applyAlignment="1" applyProtection="1">
      <alignment horizontal="center"/>
      <protection hidden="1"/>
    </xf>
    <xf numFmtId="168" fontId="6" fillId="0" borderId="6" xfId="0" applyNumberFormat="1" applyFont="1" applyBorder="1" applyAlignment="1" applyProtection="1">
      <alignment horizontal="center"/>
      <protection hidden="1"/>
    </xf>
    <xf numFmtId="168" fontId="6" fillId="0" borderId="21" xfId="0" applyNumberFormat="1" applyFont="1" applyBorder="1" applyAlignment="1" applyProtection="1">
      <alignment horizontal="center"/>
      <protection hidden="1"/>
    </xf>
    <xf numFmtId="168" fontId="6" fillId="0" borderId="18" xfId="0" applyNumberFormat="1" applyFont="1" applyBorder="1" applyAlignment="1" applyProtection="1">
      <alignment horizontal="center"/>
      <protection hidden="1"/>
    </xf>
    <xf numFmtId="0" fontId="30" fillId="0" borderId="7" xfId="0" applyFont="1" applyBorder="1" applyAlignment="1" applyProtection="1">
      <alignment horizontal="center"/>
    </xf>
    <xf numFmtId="2" fontId="6" fillId="0" borderId="27" xfId="0" applyNumberFormat="1" applyFont="1" applyBorder="1" applyAlignment="1" applyProtection="1">
      <alignment horizontal="center"/>
      <protection hidden="1"/>
    </xf>
    <xf numFmtId="2" fontId="6" fillId="0" borderId="4" xfId="0" applyNumberFormat="1" applyFont="1" applyBorder="1" applyAlignment="1" applyProtection="1">
      <alignment horizontal="center"/>
      <protection hidden="1"/>
    </xf>
    <xf numFmtId="2" fontId="6" fillId="0" borderId="12" xfId="0" applyNumberFormat="1" applyFont="1" applyBorder="1" applyAlignment="1" applyProtection="1">
      <alignment horizontal="center"/>
      <protection hidden="1"/>
    </xf>
    <xf numFmtId="2" fontId="6" fillId="0" borderId="13" xfId="0" applyNumberFormat="1" applyFont="1" applyBorder="1" applyAlignment="1" applyProtection="1">
      <alignment horizontal="center"/>
      <protection hidden="1"/>
    </xf>
    <xf numFmtId="1" fontId="6" fillId="0" borderId="7" xfId="0" applyNumberFormat="1" applyFont="1" applyBorder="1" applyAlignment="1" applyProtection="1">
      <alignment horizontal="right"/>
      <protection hidden="1"/>
    </xf>
    <xf numFmtId="166" fontId="6" fillId="0" borderId="14" xfId="0" applyNumberFormat="1" applyFont="1" applyBorder="1" applyAlignment="1" applyProtection="1">
      <alignment horizontal="center"/>
      <protection hidden="1"/>
    </xf>
    <xf numFmtId="166" fontId="6" fillId="0" borderId="25" xfId="0" applyNumberFormat="1" applyFont="1" applyBorder="1" applyAlignment="1" applyProtection="1">
      <alignment horizontal="center"/>
      <protection hidden="1"/>
    </xf>
    <xf numFmtId="0" fontId="10" fillId="0" borderId="20" xfId="0" applyFont="1" applyBorder="1" applyAlignment="1" applyProtection="1">
      <alignment horizontal="left"/>
    </xf>
    <xf numFmtId="166" fontId="6" fillId="0" borderId="27" xfId="0" applyNumberFormat="1" applyFont="1" applyBorder="1" applyAlignment="1" applyProtection="1">
      <alignment horizontal="center"/>
      <protection hidden="1"/>
    </xf>
    <xf numFmtId="166" fontId="6" fillId="0" borderId="4" xfId="0" applyNumberFormat="1" applyFont="1" applyBorder="1" applyAlignment="1" applyProtection="1">
      <alignment horizontal="center"/>
      <protection hidden="1"/>
    </xf>
    <xf numFmtId="166" fontId="6" fillId="0" borderId="7" xfId="0" applyNumberFormat="1" applyFont="1" applyBorder="1" applyAlignment="1" applyProtection="1">
      <alignment horizontal="center"/>
      <protection hidden="1"/>
    </xf>
    <xf numFmtId="166" fontId="6" fillId="0" borderId="12" xfId="0" applyNumberFormat="1" applyFont="1" applyBorder="1" applyAlignment="1" applyProtection="1">
      <alignment horizontal="center"/>
      <protection hidden="1"/>
    </xf>
    <xf numFmtId="166" fontId="6" fillId="0" borderId="13" xfId="0" applyNumberFormat="1" applyFont="1" applyBorder="1" applyAlignment="1" applyProtection="1">
      <alignment horizontal="center"/>
      <protection hidden="1"/>
    </xf>
    <xf numFmtId="0" fontId="2" fillId="0" borderId="21" xfId="0" applyFont="1" applyBorder="1" applyAlignment="1" applyProtection="1">
      <alignment horizontal="center"/>
    </xf>
    <xf numFmtId="4" fontId="5" fillId="2" borderId="2" xfId="0" quotePrefix="1" applyNumberFormat="1" applyFont="1" applyFill="1" applyBorder="1" applyAlignment="1" applyProtection="1">
      <alignment horizontal="center"/>
      <protection locked="0"/>
    </xf>
    <xf numFmtId="0" fontId="2" fillId="0" borderId="12" xfId="0" applyFont="1" applyBorder="1" applyAlignment="1" applyProtection="1">
      <alignment horizontal="center"/>
      <protection hidden="1"/>
    </xf>
    <xf numFmtId="0" fontId="2" fillId="0" borderId="7" xfId="0" applyFont="1" applyBorder="1" applyAlignment="1" applyProtection="1">
      <alignment horizontal="center"/>
      <protection hidden="1"/>
    </xf>
    <xf numFmtId="0" fontId="2" fillId="0" borderId="0" xfId="0" applyFont="1" applyBorder="1" applyAlignment="1" applyProtection="1">
      <alignment horizontal="center"/>
      <protection hidden="1"/>
    </xf>
    <xf numFmtId="0" fontId="2" fillId="0" borderId="23" xfId="0" applyFont="1" applyBorder="1" applyAlignment="1" applyProtection="1">
      <alignment horizontal="center"/>
      <protection hidden="1"/>
    </xf>
    <xf numFmtId="0" fontId="2" fillId="0" borderId="18" xfId="0" applyFont="1" applyBorder="1" applyAlignment="1" applyProtection="1">
      <alignment horizontal="center"/>
      <protection hidden="1"/>
    </xf>
    <xf numFmtId="0" fontId="30" fillId="0" borderId="23" xfId="0" applyFont="1" applyBorder="1" applyAlignment="1" applyProtection="1">
      <alignment horizontal="center"/>
      <protection hidden="1"/>
    </xf>
    <xf numFmtId="0" fontId="35" fillId="0" borderId="12" xfId="0" applyFont="1" applyBorder="1" applyAlignment="1" applyProtection="1">
      <alignment horizontal="center"/>
      <protection hidden="1"/>
    </xf>
    <xf numFmtId="0" fontId="2" fillId="0" borderId="13" xfId="0" applyFont="1" applyBorder="1" applyAlignment="1" applyProtection="1">
      <alignment horizontal="center"/>
      <protection hidden="1"/>
    </xf>
    <xf numFmtId="0" fontId="2" fillId="0" borderId="25" xfId="0" applyFont="1" applyBorder="1" applyAlignment="1" applyProtection="1">
      <alignment horizontal="center"/>
      <protection hidden="1"/>
    </xf>
    <xf numFmtId="0" fontId="2" fillId="0" borderId="14" xfId="0" applyFont="1" applyBorder="1" applyAlignment="1" applyProtection="1">
      <alignment horizontal="center"/>
      <protection hidden="1"/>
    </xf>
    <xf numFmtId="0" fontId="2" fillId="0" borderId="13" xfId="0" applyFont="1" applyBorder="1" applyProtection="1">
      <protection hidden="1"/>
    </xf>
    <xf numFmtId="0" fontId="2" fillId="0" borderId="32" xfId="0" applyFont="1" applyBorder="1" applyAlignment="1" applyProtection="1">
      <alignment horizontal="center"/>
      <protection hidden="1"/>
    </xf>
    <xf numFmtId="0" fontId="30" fillId="0" borderId="13" xfId="0" applyFont="1" applyBorder="1" applyAlignment="1" applyProtection="1">
      <alignment horizontal="center"/>
      <protection hidden="1"/>
    </xf>
    <xf numFmtId="0" fontId="8" fillId="0" borderId="13" xfId="0" applyFont="1" applyBorder="1" applyAlignment="1" applyProtection="1">
      <alignment horizontal="center"/>
      <protection hidden="1"/>
    </xf>
    <xf numFmtId="0" fontId="35" fillId="0" borderId="13" xfId="0" applyFont="1" applyBorder="1" applyAlignment="1" applyProtection="1">
      <alignment horizontal="center"/>
      <protection hidden="1"/>
    </xf>
    <xf numFmtId="0" fontId="6" fillId="0" borderId="26" xfId="0" applyFont="1" applyBorder="1" applyAlignment="1" applyProtection="1">
      <alignment horizontal="center"/>
      <protection hidden="1"/>
    </xf>
    <xf numFmtId="0" fontId="6" fillId="0" borderId="29" xfId="0" applyFont="1" applyBorder="1" applyAlignment="1" applyProtection="1">
      <alignment horizontal="center"/>
      <protection hidden="1"/>
    </xf>
    <xf numFmtId="0" fontId="6" fillId="0" borderId="11" xfId="0" applyFont="1" applyBorder="1" applyAlignment="1" applyProtection="1">
      <alignment horizontal="center"/>
      <protection hidden="1"/>
    </xf>
    <xf numFmtId="0" fontId="6" fillId="0" borderId="23" xfId="0" applyFont="1" applyBorder="1" applyAlignment="1" applyProtection="1">
      <alignment horizontal="center"/>
      <protection hidden="1"/>
    </xf>
    <xf numFmtId="0" fontId="6" fillId="0" borderId="14" xfId="0" applyFont="1" applyBorder="1" applyAlignment="1" applyProtection="1">
      <alignment horizontal="center"/>
      <protection hidden="1"/>
    </xf>
    <xf numFmtId="0" fontId="6" fillId="0" borderId="0" xfId="0" applyFont="1" applyBorder="1" applyAlignment="1" applyProtection="1">
      <alignment horizontal="center"/>
      <protection hidden="1"/>
    </xf>
    <xf numFmtId="0" fontId="6" fillId="0" borderId="0" xfId="0" applyNumberFormat="1" applyFont="1" applyBorder="1" applyAlignment="1" applyProtection="1">
      <alignment horizontal="center"/>
      <protection hidden="1"/>
    </xf>
    <xf numFmtId="0" fontId="30" fillId="0" borderId="0" xfId="0" applyFont="1" applyBorder="1" applyAlignment="1" applyProtection="1">
      <alignment horizontal="center"/>
      <protection hidden="1"/>
    </xf>
    <xf numFmtId="0" fontId="2" fillId="0" borderId="0" xfId="0" applyFont="1" applyFill="1" applyBorder="1" applyAlignment="1" applyProtection="1"/>
    <xf numFmtId="168" fontId="6" fillId="0" borderId="13" xfId="0" applyNumberFormat="1" applyFont="1" applyBorder="1" applyAlignment="1" applyProtection="1">
      <alignment horizontal="center"/>
      <protection hidden="1"/>
    </xf>
    <xf numFmtId="167" fontId="6" fillId="0" borderId="0" xfId="0" applyNumberFormat="1" applyFont="1" applyFill="1" applyBorder="1" applyAlignment="1" applyProtection="1">
      <alignment horizontal="center"/>
      <protection hidden="1"/>
    </xf>
    <xf numFmtId="0" fontId="6" fillId="0" borderId="0" xfId="0" applyFont="1" applyFill="1" applyBorder="1" applyAlignment="1" applyProtection="1">
      <alignment horizontal="center"/>
      <protection hidden="1"/>
    </xf>
    <xf numFmtId="0" fontId="2" fillId="0" borderId="0" xfId="0" applyFont="1" applyFill="1" applyBorder="1" applyAlignment="1" applyProtection="1">
      <alignment horizontal="center"/>
      <protection hidden="1"/>
    </xf>
    <xf numFmtId="4" fontId="2" fillId="0" borderId="0" xfId="0" applyNumberFormat="1" applyFont="1" applyFill="1" applyBorder="1" applyAlignment="1" applyProtection="1">
      <alignment horizontal="right"/>
      <protection hidden="1"/>
    </xf>
    <xf numFmtId="0" fontId="0" fillId="0" borderId="0" xfId="0" applyFill="1" applyBorder="1" applyAlignment="1" applyProtection="1">
      <alignment horizontal="center"/>
      <protection hidden="1"/>
    </xf>
    <xf numFmtId="168" fontId="13" fillId="7" borderId="1" xfId="0" applyNumberFormat="1" applyFont="1" applyFill="1" applyBorder="1" applyAlignment="1">
      <alignment horizontal="center" vertical="center"/>
    </xf>
    <xf numFmtId="0" fontId="26" fillId="7" borderId="1" xfId="0" applyFont="1" applyFill="1" applyBorder="1" applyAlignment="1">
      <alignment horizontal="center" vertical="center" wrapText="1" shrinkToFit="1"/>
    </xf>
    <xf numFmtId="0" fontId="13" fillId="7" borderId="1" xfId="0" applyFont="1" applyFill="1" applyBorder="1" applyAlignment="1">
      <alignment horizontal="center" vertical="center"/>
    </xf>
    <xf numFmtId="0" fontId="4" fillId="6" borderId="5" xfId="0" applyNumberFormat="1" applyFont="1" applyFill="1" applyBorder="1" applyAlignment="1" applyProtection="1">
      <alignment horizontal="center"/>
      <protection locked="0"/>
    </xf>
    <xf numFmtId="4" fontId="4" fillId="0" borderId="3" xfId="0" applyNumberFormat="1" applyFont="1" applyFill="1" applyBorder="1" applyAlignment="1" applyProtection="1">
      <alignment vertical="center" wrapText="1"/>
      <protection hidden="1"/>
    </xf>
    <xf numFmtId="4" fontId="37" fillId="0" borderId="1" xfId="0" applyNumberFormat="1" applyFont="1" applyBorder="1" applyAlignment="1">
      <alignment vertical="center"/>
    </xf>
    <xf numFmtId="0" fontId="3" fillId="0" borderId="1" xfId="0" applyFont="1" applyBorder="1" applyAlignment="1">
      <alignment horizontal="left"/>
    </xf>
    <xf numFmtId="167" fontId="14" fillId="0" borderId="0" xfId="0" quotePrefix="1" applyNumberFormat="1" applyFont="1" applyAlignment="1">
      <alignment horizontal="left"/>
    </xf>
    <xf numFmtId="169" fontId="39" fillId="2" borderId="2" xfId="0" applyNumberFormat="1" applyFont="1" applyFill="1" applyBorder="1" applyAlignment="1" applyProtection="1">
      <alignment horizontal="center"/>
      <protection locked="0"/>
    </xf>
    <xf numFmtId="0" fontId="40" fillId="0" borderId="0" xfId="0" applyFont="1" applyProtection="1"/>
    <xf numFmtId="0" fontId="40" fillId="0" borderId="0" xfId="0" applyFont="1" applyBorder="1" applyAlignment="1" applyProtection="1">
      <alignment horizontal="right"/>
    </xf>
    <xf numFmtId="0" fontId="43" fillId="0" borderId="0" xfId="0" applyFont="1" applyAlignment="1" applyProtection="1">
      <alignment horizontal="center"/>
    </xf>
    <xf numFmtId="0" fontId="44" fillId="0" borderId="0" xfId="0" applyFont="1" applyProtection="1"/>
    <xf numFmtId="0" fontId="44" fillId="0" borderId="0" xfId="0" applyFont="1" applyAlignment="1" applyProtection="1">
      <alignment horizontal="right"/>
    </xf>
    <xf numFmtId="4" fontId="44" fillId="0" borderId="2" xfId="0" applyNumberFormat="1" applyFont="1" applyFill="1" applyBorder="1" applyAlignment="1" applyProtection="1">
      <alignment horizontal="right"/>
      <protection hidden="1"/>
    </xf>
    <xf numFmtId="49" fontId="46" fillId="2" borderId="2" xfId="0" applyNumberFormat="1" applyFont="1" applyFill="1" applyBorder="1" applyAlignment="1" applyProtection="1">
      <alignment horizontal="center"/>
      <protection locked="0"/>
    </xf>
    <xf numFmtId="4" fontId="5" fillId="0" borderId="0" xfId="0" applyNumberFormat="1" applyFont="1" applyBorder="1" applyAlignment="1" applyProtection="1">
      <alignment horizontal="right"/>
      <protection hidden="1"/>
    </xf>
    <xf numFmtId="0" fontId="48" fillId="0" borderId="0" xfId="0" applyFont="1" applyFill="1" applyAlignment="1" applyProtection="1">
      <alignment horizontal="center"/>
    </xf>
    <xf numFmtId="0" fontId="49" fillId="0" borderId="0" xfId="0" applyFont="1" applyProtection="1"/>
    <xf numFmtId="4" fontId="49" fillId="0" borderId="2" xfId="0" applyNumberFormat="1" applyFont="1" applyFill="1" applyBorder="1" applyAlignment="1" applyProtection="1">
      <alignment horizontal="right"/>
      <protection hidden="1"/>
    </xf>
    <xf numFmtId="0" fontId="50" fillId="0" borderId="0" xfId="0" applyFont="1" applyAlignment="1" applyProtection="1">
      <alignment horizontal="right"/>
    </xf>
    <xf numFmtId="0" fontId="53" fillId="0" borderId="0" xfId="0" applyFont="1" applyProtection="1"/>
    <xf numFmtId="0" fontId="53" fillId="0" borderId="0" xfId="0" applyFont="1" applyAlignment="1" applyProtection="1">
      <alignment horizontal="right"/>
    </xf>
    <xf numFmtId="4" fontId="54" fillId="2" borderId="3" xfId="0" applyNumberFormat="1" applyFont="1" applyFill="1" applyBorder="1" applyAlignment="1" applyProtection="1">
      <alignment horizontal="center"/>
      <protection locked="0"/>
    </xf>
    <xf numFmtId="0" fontId="53" fillId="0" borderId="0" xfId="0" applyFont="1" applyAlignment="1" applyProtection="1">
      <alignment horizontal="left"/>
    </xf>
    <xf numFmtId="4" fontId="54" fillId="2" borderId="2" xfId="0" applyNumberFormat="1" applyFont="1" applyFill="1" applyBorder="1" applyAlignment="1" applyProtection="1">
      <alignment horizontal="center"/>
      <protection locked="0"/>
    </xf>
    <xf numFmtId="4" fontId="54" fillId="0" borderId="2" xfId="0" applyNumberFormat="1" applyFont="1" applyFill="1" applyBorder="1" applyAlignment="1" applyProtection="1">
      <alignment horizontal="right"/>
      <protection hidden="1"/>
    </xf>
    <xf numFmtId="0" fontId="5" fillId="0" borderId="0" xfId="0" applyFont="1" applyAlignment="1" applyProtection="1">
      <alignment horizontal="right" vertical="center" wrapText="1"/>
    </xf>
    <xf numFmtId="0" fontId="4" fillId="0" borderId="0" xfId="0" applyFont="1" applyBorder="1" applyAlignment="1" applyProtection="1">
      <alignment horizontal="center"/>
    </xf>
    <xf numFmtId="0" fontId="4" fillId="0" borderId="0" xfId="0" applyFont="1" applyBorder="1" applyProtection="1"/>
    <xf numFmtId="0" fontId="5" fillId="0" borderId="0" xfId="0" applyFont="1" applyAlignment="1" applyProtection="1">
      <alignment horizontal="right" vertical="center"/>
    </xf>
    <xf numFmtId="0" fontId="4" fillId="0" borderId="0" xfId="0" applyFont="1" applyBorder="1" applyAlignment="1" applyProtection="1">
      <alignment horizontal="right" vertical="center"/>
    </xf>
    <xf numFmtId="2" fontId="5" fillId="0" borderId="0" xfId="0" applyNumberFormat="1" applyFont="1" applyAlignment="1" applyProtection="1">
      <alignment horizontal="right"/>
    </xf>
    <xf numFmtId="0" fontId="31" fillId="0" borderId="1" xfId="0" applyFont="1" applyBorder="1" applyAlignment="1">
      <alignment horizontal="left"/>
    </xf>
    <xf numFmtId="0" fontId="28" fillId="0" borderId="0" xfId="0" applyFont="1" applyFill="1" applyAlignment="1" applyProtection="1">
      <alignment horizontal="right"/>
    </xf>
    <xf numFmtId="0" fontId="28" fillId="8" borderId="1" xfId="0" applyFont="1" applyFill="1" applyBorder="1" applyAlignment="1" applyProtection="1">
      <alignment horizontal="left"/>
    </xf>
    <xf numFmtId="0" fontId="60" fillId="5" borderId="8" xfId="0" applyFont="1" applyFill="1" applyBorder="1" applyAlignment="1" applyProtection="1">
      <alignment horizontal="center"/>
      <protection locked="0"/>
    </xf>
    <xf numFmtId="0" fontId="41" fillId="0" borderId="0" xfId="0" applyFont="1" applyBorder="1" applyProtection="1"/>
    <xf numFmtId="4" fontId="41" fillId="0" borderId="2" xfId="0" applyNumberFormat="1" applyFont="1" applyFill="1" applyBorder="1" applyAlignment="1" applyProtection="1">
      <alignment horizontal="center"/>
    </xf>
    <xf numFmtId="0" fontId="40" fillId="0" borderId="0" xfId="0" applyFont="1" applyAlignment="1">
      <alignment horizontal="right"/>
    </xf>
    <xf numFmtId="0" fontId="0" fillId="0" borderId="0" xfId="0" applyFont="1" applyBorder="1" applyAlignment="1" applyProtection="1">
      <alignment horizontal="left"/>
    </xf>
    <xf numFmtId="0" fontId="62" fillId="0" borderId="1" xfId="0" applyFont="1" applyBorder="1" applyAlignment="1">
      <alignment horizontal="right" vertical="center" wrapText="1"/>
    </xf>
    <xf numFmtId="170" fontId="41" fillId="0" borderId="2" xfId="0" applyNumberFormat="1" applyFont="1" applyFill="1" applyBorder="1" applyAlignment="1" applyProtection="1">
      <alignment horizontal="center"/>
    </xf>
    <xf numFmtId="0" fontId="0" fillId="4" borderId="15" xfId="0" applyFill="1" applyBorder="1" applyAlignment="1">
      <alignment horizontal="center"/>
    </xf>
    <xf numFmtId="0" fontId="0" fillId="0" borderId="16" xfId="0" applyBorder="1" applyAlignment="1">
      <alignment horizontal="center"/>
    </xf>
    <xf numFmtId="0" fontId="0" fillId="3" borderId="8" xfId="0" applyFill="1" applyBorder="1" applyAlignment="1">
      <alignment horizontal="center"/>
    </xf>
    <xf numFmtId="0" fontId="0" fillId="3" borderId="17" xfId="0" applyFill="1" applyBorder="1" applyAlignment="1">
      <alignment horizontal="center"/>
    </xf>
    <xf numFmtId="0" fontId="3" fillId="0" borderId="8" xfId="0" applyFont="1" applyFill="1" applyBorder="1" applyAlignment="1">
      <alignment horizontal="center" vertical="center"/>
    </xf>
    <xf numFmtId="0" fontId="1" fillId="0" borderId="17" xfId="0" applyFont="1" applyBorder="1" applyAlignment="1">
      <alignment horizontal="center" vertical="center"/>
    </xf>
    <xf numFmtId="2" fontId="3" fillId="0" borderId="34" xfId="0" quotePrefix="1" applyNumberFormat="1" applyFont="1" applyBorder="1" applyAlignment="1">
      <alignment horizontal="left" wrapText="1"/>
    </xf>
    <xf numFmtId="0" fontId="0" fillId="0" borderId="0" xfId="0" applyAlignment="1">
      <alignment horizontal="left" wrapText="1"/>
    </xf>
    <xf numFmtId="0" fontId="0" fillId="0" borderId="34" xfId="0" applyBorder="1" applyAlignment="1">
      <alignment wrapText="1"/>
    </xf>
    <xf numFmtId="0" fontId="0" fillId="0" borderId="0" xfId="0" applyAlignment="1">
      <alignment wrapText="1"/>
    </xf>
    <xf numFmtId="4" fontId="4" fillId="0" borderId="8" xfId="0" applyNumberFormat="1" applyFont="1" applyFill="1" applyBorder="1" applyAlignment="1" applyProtection="1">
      <alignment vertical="center" wrapText="1"/>
      <protection hidden="1"/>
    </xf>
    <xf numFmtId="0" fontId="0" fillId="0" borderId="17" xfId="0" applyFill="1" applyBorder="1" applyAlignment="1" applyProtection="1">
      <alignment vertical="center" wrapText="1"/>
      <protection hidden="1"/>
    </xf>
    <xf numFmtId="0" fontId="45" fillId="0" borderId="1" xfId="0" applyFont="1" applyBorder="1" applyAlignment="1">
      <alignment horizontal="right" wrapText="1"/>
    </xf>
    <xf numFmtId="4" fontId="45" fillId="0" borderId="1" xfId="0" applyNumberFormat="1" applyFont="1" applyBorder="1" applyAlignment="1">
      <alignment horizontal="center"/>
    </xf>
    <xf numFmtId="0" fontId="45" fillId="0" borderId="1" xfId="0" applyFont="1" applyBorder="1" applyAlignment="1">
      <alignment horizontal="center"/>
    </xf>
    <xf numFmtId="0" fontId="31" fillId="0" borderId="20" xfId="0" applyNumberFormat="1" applyFont="1" applyBorder="1" applyAlignment="1" applyProtection="1">
      <alignment horizontal="center" wrapText="1"/>
    </xf>
    <xf numFmtId="0" fontId="0" fillId="0" borderId="22" xfId="0" applyFont="1" applyBorder="1" applyAlignment="1">
      <alignment horizontal="center" wrapText="1"/>
    </xf>
    <xf numFmtId="0" fontId="0" fillId="0" borderId="10" xfId="0" applyFont="1" applyBorder="1" applyAlignment="1">
      <alignment horizontal="center" wrapText="1"/>
    </xf>
    <xf numFmtId="0" fontId="38" fillId="0" borderId="0" xfId="0" applyFont="1" applyAlignment="1" applyProtection="1">
      <alignment horizontal="right" vertical="center" wrapText="1"/>
    </xf>
    <xf numFmtId="0" fontId="0" fillId="0" borderId="0" xfId="0" applyAlignment="1">
      <alignment horizontal="right" vertical="center"/>
    </xf>
    <xf numFmtId="4" fontId="4" fillId="0" borderId="17" xfId="0" applyNumberFormat="1" applyFont="1" applyFill="1" applyBorder="1" applyAlignment="1" applyProtection="1">
      <alignment vertical="center" wrapText="1"/>
      <protection hidden="1"/>
    </xf>
    <xf numFmtId="49" fontId="5" fillId="2" borderId="8" xfId="0" applyNumberFormat="1" applyFont="1" applyFill="1" applyBorder="1" applyAlignment="1" applyProtection="1">
      <alignment horizontal="center"/>
      <protection locked="0"/>
    </xf>
    <xf numFmtId="0" fontId="3" fillId="2" borderId="19" xfId="0" applyFont="1" applyFill="1" applyBorder="1" applyAlignment="1" applyProtection="1">
      <alignment horizontal="center"/>
      <protection locked="0"/>
    </xf>
    <xf numFmtId="0" fontId="3" fillId="2" borderId="17" xfId="0" applyFont="1" applyFill="1" applyBorder="1" applyAlignment="1" applyProtection="1">
      <alignment horizontal="center"/>
      <protection locked="0"/>
    </xf>
    <xf numFmtId="0" fontId="5" fillId="0" borderId="20" xfId="0" applyFont="1" applyBorder="1" applyAlignment="1" applyProtection="1">
      <alignment horizontal="center" vertical="center" wrapText="1"/>
    </xf>
    <xf numFmtId="0" fontId="0" fillId="0" borderId="10" xfId="0" applyBorder="1" applyAlignment="1" applyProtection="1">
      <alignment vertical="center" wrapText="1"/>
    </xf>
    <xf numFmtId="0" fontId="5" fillId="0" borderId="20" xfId="0" applyFont="1" applyBorder="1" applyAlignment="1" applyProtection="1">
      <alignment horizontal="center"/>
    </xf>
    <xf numFmtId="0" fontId="0" fillId="0" borderId="10" xfId="0" applyBorder="1" applyAlignment="1" applyProtection="1">
      <alignment horizontal="center"/>
    </xf>
    <xf numFmtId="2" fontId="4" fillId="2" borderId="20" xfId="0" applyNumberFormat="1" applyFont="1" applyFill="1" applyBorder="1" applyAlignment="1" applyProtection="1">
      <alignment horizontal="center"/>
      <protection locked="0"/>
    </xf>
    <xf numFmtId="2" fontId="0" fillId="0" borderId="10" xfId="0" applyNumberFormat="1" applyBorder="1" applyAlignment="1" applyProtection="1">
      <protection locked="0"/>
    </xf>
    <xf numFmtId="0" fontId="1" fillId="0" borderId="1" xfId="0" applyFont="1" applyFill="1" applyBorder="1" applyAlignment="1" applyProtection="1">
      <alignment horizontal="center"/>
    </xf>
    <xf numFmtId="0" fontId="1" fillId="0" borderId="1" xfId="0" applyFont="1" applyBorder="1" applyAlignment="1" applyProtection="1">
      <alignment horizontal="center"/>
    </xf>
    <xf numFmtId="0" fontId="28" fillId="0" borderId="23" xfId="0" applyFont="1" applyBorder="1" applyAlignment="1" applyProtection="1">
      <alignment horizontal="right"/>
    </xf>
    <xf numFmtId="0" fontId="28" fillId="0" borderId="0" xfId="0" applyFont="1" applyBorder="1" applyAlignment="1" applyProtection="1">
      <alignment horizontal="right"/>
    </xf>
    <xf numFmtId="0" fontId="28" fillId="0" borderId="0" xfId="0" quotePrefix="1" applyFont="1" applyFill="1" applyBorder="1" applyAlignment="1" applyProtection="1">
      <alignment horizontal="right"/>
    </xf>
    <xf numFmtId="0" fontId="31" fillId="0" borderId="0" xfId="0" applyFont="1" applyBorder="1" applyAlignment="1">
      <alignment horizontal="right"/>
    </xf>
    <xf numFmtId="0" fontId="28" fillId="0" borderId="24" xfId="0" applyFont="1" applyBorder="1" applyAlignment="1" applyProtection="1">
      <alignment horizontal="right"/>
    </xf>
    <xf numFmtId="0" fontId="28" fillId="0" borderId="0" xfId="0" applyFont="1" applyAlignment="1" applyProtection="1">
      <alignment horizontal="right"/>
    </xf>
    <xf numFmtId="0" fontId="28" fillId="0" borderId="0" xfId="0" applyFont="1" applyAlignment="1">
      <alignment horizontal="right"/>
    </xf>
    <xf numFmtId="0" fontId="45" fillId="0" borderId="1" xfId="0" applyFont="1" applyBorder="1" applyAlignment="1">
      <alignment horizontal="right" vertical="center" wrapText="1"/>
    </xf>
    <xf numFmtId="0" fontId="31" fillId="0" borderId="1" xfId="0" applyFont="1" applyBorder="1" applyAlignment="1">
      <alignment horizontal="right" vertical="center" wrapText="1"/>
    </xf>
    <xf numFmtId="0" fontId="59" fillId="2" borderId="1" xfId="0" applyFont="1" applyFill="1" applyBorder="1" applyAlignment="1" applyProtection="1">
      <alignment horizontal="center" vertical="top" wrapText="1"/>
      <protection locked="0"/>
    </xf>
    <xf numFmtId="0" fontId="59" fillId="0" borderId="1" xfId="0" applyFont="1" applyBorder="1" applyAlignment="1">
      <alignment horizontal="center" wrapText="1"/>
    </xf>
    <xf numFmtId="0" fontId="56" fillId="0" borderId="1" xfId="0" applyFont="1" applyBorder="1" applyAlignment="1">
      <alignment horizontal="right" vertical="center" wrapText="1"/>
    </xf>
    <xf numFmtId="0" fontId="28" fillId="0" borderId="1" xfId="0" applyNumberFormat="1" applyFont="1" applyBorder="1" applyAlignment="1" applyProtection="1">
      <alignment horizontal="center" wrapText="1"/>
    </xf>
    <xf numFmtId="0" fontId="0" fillId="0" borderId="1" xfId="0" applyFont="1" applyBorder="1" applyAlignment="1">
      <alignment horizontal="center"/>
    </xf>
    <xf numFmtId="0" fontId="58" fillId="0" borderId="1" xfId="0" applyFont="1" applyBorder="1" applyAlignment="1" applyProtection="1">
      <alignment horizontal="right" wrapText="1"/>
    </xf>
    <xf numFmtId="0" fontId="58" fillId="0" borderId="1" xfId="0" applyFont="1" applyBorder="1" applyAlignment="1">
      <alignment horizontal="right" wrapText="1"/>
    </xf>
    <xf numFmtId="4" fontId="57" fillId="0" borderId="7" xfId="0" applyNumberFormat="1" applyFont="1" applyBorder="1" applyAlignment="1" applyProtection="1">
      <alignment horizontal="center"/>
    </xf>
    <xf numFmtId="4" fontId="58" fillId="0" borderId="4" xfId="0" applyNumberFormat="1" applyFont="1" applyBorder="1" applyAlignment="1">
      <alignment horizontal="center"/>
    </xf>
    <xf numFmtId="0" fontId="31" fillId="0" borderId="1" xfId="0" applyFont="1" applyBorder="1" applyAlignment="1">
      <alignment vertical="center" wrapText="1"/>
    </xf>
    <xf numFmtId="0" fontId="42" fillId="0" borderId="1" xfId="0" applyFont="1" applyBorder="1" applyAlignment="1" applyProtection="1">
      <alignment horizontal="right" wrapText="1"/>
    </xf>
    <xf numFmtId="0" fontId="42" fillId="0" borderId="1" xfId="0" applyFont="1" applyBorder="1" applyAlignment="1">
      <alignment horizontal="right" wrapText="1"/>
    </xf>
    <xf numFmtId="4" fontId="40" fillId="0" borderId="1" xfId="0" applyNumberFormat="1" applyFont="1" applyBorder="1" applyAlignment="1" applyProtection="1">
      <alignment horizontal="center"/>
    </xf>
    <xf numFmtId="4" fontId="42" fillId="0" borderId="1" xfId="0" applyNumberFormat="1" applyFont="1" applyBorder="1" applyAlignment="1">
      <alignment horizontal="center"/>
    </xf>
    <xf numFmtId="0" fontId="0" fillId="0" borderId="18" xfId="0" applyFont="1" applyBorder="1" applyAlignment="1" applyProtection="1">
      <alignment horizontal="right" vertical="center" wrapText="1"/>
    </xf>
    <xf numFmtId="0" fontId="0" fillId="0" borderId="18" xfId="0" applyFont="1" applyBorder="1" applyAlignment="1">
      <alignment wrapText="1"/>
    </xf>
    <xf numFmtId="0" fontId="4" fillId="0" borderId="23" xfId="0" applyFont="1" applyBorder="1" applyAlignment="1" applyProtection="1">
      <alignment horizontal="center" vertical="center" wrapText="1"/>
    </xf>
    <xf numFmtId="0" fontId="0" fillId="0" borderId="23" xfId="0" applyBorder="1" applyAlignment="1">
      <alignment horizontal="center" vertical="center" wrapText="1"/>
    </xf>
    <xf numFmtId="0" fontId="42" fillId="0" borderId="1" xfId="0" applyFont="1" applyBorder="1" applyAlignment="1">
      <alignment horizontal="righ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34" xfId="0" applyBorder="1" applyAlignment="1">
      <alignment horizontal="left" vertical="center" wrapText="1"/>
    </xf>
    <xf numFmtId="0" fontId="0" fillId="0" borderId="0" xfId="0" applyAlignment="1">
      <alignment horizontal="left" vertical="center" wrapText="1"/>
    </xf>
    <xf numFmtId="0" fontId="0" fillId="0" borderId="24" xfId="0" applyBorder="1" applyAlignment="1">
      <alignment horizontal="left" vertical="center" wrapText="1"/>
    </xf>
    <xf numFmtId="0" fontId="0" fillId="0" borderId="15" xfId="0" applyBorder="1"/>
    <xf numFmtId="0" fontId="0" fillId="0" borderId="9" xfId="0" applyBorder="1"/>
    <xf numFmtId="0" fontId="0" fillId="0" borderId="16" xfId="0" applyBorder="1"/>
    <xf numFmtId="0" fontId="6" fillId="0" borderId="0" xfId="0" applyFont="1" applyAlignment="1" applyProtection="1">
      <alignment horizontal="right"/>
      <protection hidden="1"/>
    </xf>
    <xf numFmtId="0" fontId="0" fillId="0" borderId="18" xfId="0" applyBorder="1" applyAlignment="1" applyProtection="1">
      <alignment horizontal="right"/>
      <protection hidden="1"/>
    </xf>
    <xf numFmtId="166" fontId="6" fillId="0" borderId="23" xfId="0" applyNumberFormat="1" applyFont="1" applyBorder="1" applyAlignment="1" applyProtection="1">
      <alignment horizontal="center"/>
      <protection hidden="1"/>
    </xf>
    <xf numFmtId="0" fontId="0" fillId="0" borderId="0" xfId="0" applyBorder="1" applyAlignment="1" applyProtection="1">
      <alignment horizontal="center"/>
      <protection hidden="1"/>
    </xf>
    <xf numFmtId="166" fontId="6" fillId="0" borderId="11" xfId="0" applyNumberFormat="1" applyFont="1" applyBorder="1" applyAlignment="1" applyProtection="1">
      <alignment horizontal="center"/>
      <protection hidden="1"/>
    </xf>
    <xf numFmtId="166" fontId="6" fillId="0" borderId="33" xfId="0" applyNumberFormat="1" applyFont="1" applyBorder="1" applyAlignment="1" applyProtection="1">
      <alignment horizontal="center"/>
      <protection hidden="1"/>
    </xf>
    <xf numFmtId="0" fontId="0" fillId="0" borderId="33" xfId="0" applyBorder="1" applyAlignment="1" applyProtection="1">
      <alignment horizontal="center"/>
      <protection hidden="1"/>
    </xf>
    <xf numFmtId="0" fontId="0" fillId="0" borderId="0" xfId="0" applyAlignment="1" applyProtection="1">
      <alignment wrapText="1"/>
    </xf>
    <xf numFmtId="49" fontId="4" fillId="2" borderId="20" xfId="0" applyNumberFormat="1" applyFont="1" applyFill="1" applyBorder="1" applyAlignment="1" applyProtection="1">
      <alignment horizontal="center"/>
      <protection locked="0"/>
    </xf>
    <xf numFmtId="49" fontId="4" fillId="0" borderId="22" xfId="0" applyNumberFormat="1" applyFont="1" applyBorder="1" applyAlignment="1" applyProtection="1">
      <alignment horizontal="center"/>
      <protection locked="0"/>
    </xf>
    <xf numFmtId="49" fontId="4" fillId="0" borderId="10" xfId="0" applyNumberFormat="1" applyFont="1" applyBorder="1" applyAlignment="1" applyProtection="1">
      <alignment horizontal="center"/>
      <protection locked="0"/>
    </xf>
    <xf numFmtId="14" fontId="6" fillId="2" borderId="20" xfId="0" applyNumberFormat="1" applyFont="1" applyFill="1" applyBorder="1" applyAlignment="1" applyProtection="1">
      <protection locked="0"/>
    </xf>
    <xf numFmtId="0" fontId="0" fillId="0" borderId="10" xfId="0" applyBorder="1" applyAlignment="1" applyProtection="1">
      <protection locked="0"/>
    </xf>
    <xf numFmtId="0" fontId="2" fillId="0" borderId="20" xfId="0" applyFont="1" applyBorder="1" applyAlignment="1" applyProtection="1">
      <alignment horizontal="center"/>
    </xf>
    <xf numFmtId="0" fontId="0" fillId="0" borderId="22" xfId="0" applyBorder="1" applyAlignment="1">
      <alignment horizontal="center"/>
    </xf>
    <xf numFmtId="166" fontId="6" fillId="0" borderId="26" xfId="0" applyNumberFormat="1" applyFont="1" applyBorder="1" applyAlignment="1" applyProtection="1">
      <alignment horizontal="center"/>
      <protection hidden="1"/>
    </xf>
    <xf numFmtId="0" fontId="0" fillId="0" borderId="28" xfId="0" applyBorder="1" applyAlignment="1" applyProtection="1">
      <alignment horizontal="center"/>
      <protection hidden="1"/>
    </xf>
    <xf numFmtId="0" fontId="33" fillId="2" borderId="0" xfId="0" applyFont="1" applyFill="1" applyAlignment="1" applyProtection="1">
      <alignment horizontal="left" vertical="top" wrapText="1"/>
      <protection locked="0"/>
    </xf>
    <xf numFmtId="0" fontId="0" fillId="0" borderId="0" xfId="0" applyAlignment="1" applyProtection="1">
      <alignment horizontal="left" vertical="top" wrapText="1"/>
      <protection locked="0"/>
    </xf>
    <xf numFmtId="0" fontId="31" fillId="2" borderId="0" xfId="0" applyFont="1" applyFill="1" applyAlignment="1" applyProtection="1">
      <alignment horizontal="left" vertical="top" wrapText="1"/>
      <protection locked="0"/>
    </xf>
    <xf numFmtId="0" fontId="26" fillId="2" borderId="20" xfId="0" applyNumberFormat="1" applyFont="1" applyFill="1" applyBorder="1" applyAlignment="1" applyProtection="1">
      <alignment horizontal="center"/>
      <protection locked="0"/>
    </xf>
    <xf numFmtId="0" fontId="26" fillId="2" borderId="22" xfId="0" applyNumberFormat="1" applyFont="1" applyFill="1" applyBorder="1" applyAlignment="1" applyProtection="1">
      <alignment horizontal="center"/>
      <protection locked="0"/>
    </xf>
    <xf numFmtId="0" fontId="26" fillId="2" borderId="10" xfId="0" applyNumberFormat="1" applyFont="1" applyFill="1" applyBorder="1" applyAlignment="1" applyProtection="1">
      <alignment horizontal="center"/>
      <protection locked="0"/>
    </xf>
    <xf numFmtId="49" fontId="26" fillId="2" borderId="20" xfId="0" applyNumberFormat="1" applyFont="1" applyFill="1" applyBorder="1" applyAlignment="1" applyProtection="1">
      <alignment horizontal="center"/>
      <protection locked="0"/>
    </xf>
    <xf numFmtId="49" fontId="26" fillId="2" borderId="22" xfId="0" applyNumberFormat="1" applyFont="1" applyFill="1" applyBorder="1" applyAlignment="1" applyProtection="1">
      <alignment horizontal="center"/>
      <protection locked="0"/>
    </xf>
    <xf numFmtId="49" fontId="26" fillId="2" borderId="10" xfId="0" applyNumberFormat="1" applyFont="1" applyFill="1" applyBorder="1" applyAlignment="1" applyProtection="1">
      <alignment horizontal="center"/>
      <protection locked="0"/>
    </xf>
    <xf numFmtId="0" fontId="30" fillId="0" borderId="29" xfId="0" applyFont="1" applyBorder="1" applyAlignment="1" applyProtection="1">
      <alignment horizontal="center"/>
      <protection hidden="1"/>
    </xf>
    <xf numFmtId="0" fontId="0" fillId="0" borderId="6" xfId="0" applyBorder="1" applyAlignment="1" applyProtection="1">
      <alignment horizontal="center"/>
      <protection hidden="1"/>
    </xf>
    <xf numFmtId="0" fontId="6" fillId="6" borderId="20" xfId="0" applyFont="1" applyFill="1" applyBorder="1" applyAlignment="1" applyProtection="1">
      <protection locked="0"/>
    </xf>
    <xf numFmtId="0" fontId="0" fillId="6" borderId="10" xfId="0" applyFill="1" applyBorder="1" applyAlignment="1" applyProtection="1">
      <protection locked="0"/>
    </xf>
    <xf numFmtId="0" fontId="6" fillId="0" borderId="0" xfId="0" applyFont="1" applyAlignment="1" applyProtection="1">
      <alignment horizontal="right"/>
    </xf>
    <xf numFmtId="0" fontId="0" fillId="0" borderId="0" xfId="0" applyAlignment="1">
      <alignment horizontal="right"/>
    </xf>
    <xf numFmtId="0" fontId="0" fillId="0" borderId="18" xfId="0" applyBorder="1" applyAlignment="1">
      <alignment horizontal="right"/>
    </xf>
    <xf numFmtId="0" fontId="6" fillId="0" borderId="23" xfId="0" applyFont="1" applyFill="1" applyBorder="1" applyAlignment="1" applyProtection="1">
      <alignment horizontal="right"/>
    </xf>
  </cellXfs>
  <cellStyles count="3">
    <cellStyle name="Navadno" xfId="0" builtinId="0"/>
    <cellStyle name="Odstotek" xfId="2" builtinId="5"/>
    <cellStyle name="Vejica" xfId="1" builtinId="3"/>
  </cellStyles>
  <dxfs count="0"/>
  <tableStyles count="0" defaultTableStyle="TableStyleMedium2" defaultPivotStyle="PivotStyleLight16"/>
  <colors>
    <mruColors>
      <color rgb="FFFFFF99"/>
      <color rgb="FFFFCC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2247900</xdr:colOff>
      <xdr:row>0</xdr:row>
      <xdr:rowOff>47625</xdr:rowOff>
    </xdr:from>
    <xdr:to>
      <xdr:col>1</xdr:col>
      <xdr:colOff>3095184</xdr:colOff>
      <xdr:row>4</xdr:row>
      <xdr:rowOff>133255</xdr:rowOff>
    </xdr:to>
    <xdr:pic>
      <xdr:nvPicPr>
        <xdr:cNvPr id="2" name="Slika 1">
          <a:extLst>
            <a:ext uri="{FF2B5EF4-FFF2-40B4-BE49-F238E27FC236}">
              <a16:creationId xmlns:a16="http://schemas.microsoft.com/office/drawing/2014/main" id="{F2A61E41-8887-472A-BA4D-CC5D5CC3709D}"/>
            </a:ext>
          </a:extLst>
        </xdr:cNvPr>
        <xdr:cNvPicPr>
          <a:picLocks noChangeAspect="1"/>
        </xdr:cNvPicPr>
      </xdr:nvPicPr>
      <xdr:blipFill>
        <a:blip xmlns:r="http://schemas.openxmlformats.org/officeDocument/2006/relationships" r:embed="rId1"/>
        <a:stretch>
          <a:fillRect/>
        </a:stretch>
      </xdr:blipFill>
      <xdr:spPr>
        <a:xfrm>
          <a:off x="2247900" y="47625"/>
          <a:ext cx="3523809" cy="761905"/>
        </a:xfrm>
        <a:prstGeom prst="rect">
          <a:avLst/>
        </a:prstGeom>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indexed="35"/>
  </sheetPr>
  <dimension ref="A4:E85"/>
  <sheetViews>
    <sheetView showGridLines="0" tabSelected="1" workbookViewId="0">
      <selection activeCell="A35" sqref="A35"/>
    </sheetView>
  </sheetViews>
  <sheetFormatPr defaultColWidth="9.109375" defaultRowHeight="13.2" x14ac:dyDescent="0.25"/>
  <cols>
    <col min="1" max="1" width="40.109375" style="7" customWidth="1"/>
    <col min="2" max="2" width="75.5546875" style="7" customWidth="1"/>
    <col min="3" max="16384" width="9.109375" style="7"/>
  </cols>
  <sheetData>
    <row r="4" spans="1:3" ht="13.8" x14ac:dyDescent="0.25">
      <c r="A4" s="18"/>
      <c r="B4" s="19"/>
      <c r="C4" s="19"/>
    </row>
    <row r="7" spans="1:3" x14ac:dyDescent="0.25">
      <c r="A7" s="6" t="s">
        <v>102</v>
      </c>
      <c r="B7" s="6"/>
    </row>
    <row r="8" spans="1:3" x14ac:dyDescent="0.25">
      <c r="A8" s="6" t="s">
        <v>103</v>
      </c>
      <c r="B8" s="6"/>
    </row>
    <row r="9" spans="1:3" x14ac:dyDescent="0.25">
      <c r="A9" s="6"/>
      <c r="B9" s="6"/>
    </row>
    <row r="10" spans="1:3" x14ac:dyDescent="0.25">
      <c r="A10" s="6" t="s">
        <v>108</v>
      </c>
      <c r="B10" s="6"/>
    </row>
    <row r="11" spans="1:3" x14ac:dyDescent="0.25">
      <c r="A11" s="6" t="s">
        <v>114</v>
      </c>
      <c r="B11" s="6"/>
    </row>
    <row r="12" spans="1:3" x14ac:dyDescent="0.25">
      <c r="A12" s="6" t="s">
        <v>111</v>
      </c>
      <c r="B12" s="6"/>
    </row>
    <row r="13" spans="1:3" x14ac:dyDescent="0.25">
      <c r="A13" s="6" t="s">
        <v>112</v>
      </c>
      <c r="B13" s="6"/>
    </row>
    <row r="14" spans="1:3" x14ac:dyDescent="0.25">
      <c r="A14" s="6"/>
      <c r="B14" s="6"/>
    </row>
    <row r="15" spans="1:3" x14ac:dyDescent="0.25">
      <c r="A15" s="6" t="s">
        <v>110</v>
      </c>
      <c r="B15" s="6"/>
    </row>
    <row r="16" spans="1:3" x14ac:dyDescent="0.25">
      <c r="A16" s="6" t="s">
        <v>109</v>
      </c>
      <c r="B16" s="6"/>
    </row>
    <row r="17" spans="1:2" x14ac:dyDescent="0.25">
      <c r="A17" s="6"/>
      <c r="B17" s="6"/>
    </row>
    <row r="18" spans="1:2" x14ac:dyDescent="0.25">
      <c r="A18" s="6" t="s">
        <v>69</v>
      </c>
      <c r="B18" s="6"/>
    </row>
    <row r="19" spans="1:2" x14ac:dyDescent="0.25">
      <c r="A19" s="31" t="s">
        <v>71</v>
      </c>
      <c r="B19" s="6"/>
    </row>
    <row r="20" spans="1:2" x14ac:dyDescent="0.25">
      <c r="A20" s="31" t="s">
        <v>72</v>
      </c>
      <c r="B20" s="6"/>
    </row>
    <row r="21" spans="1:2" x14ac:dyDescent="0.25">
      <c r="A21" s="31" t="s">
        <v>70</v>
      </c>
      <c r="B21" s="6"/>
    </row>
    <row r="22" spans="1:2" ht="13.5" customHeight="1" x14ac:dyDescent="0.25">
      <c r="A22" s="31" t="s">
        <v>80</v>
      </c>
      <c r="B22" s="6"/>
    </row>
    <row r="23" spans="1:2" ht="13.5" customHeight="1" x14ac:dyDescent="0.25">
      <c r="A23" s="31" t="s">
        <v>81</v>
      </c>
      <c r="B23" s="6"/>
    </row>
    <row r="24" spans="1:2" ht="13.5" customHeight="1" x14ac:dyDescent="0.25">
      <c r="A24" s="31"/>
      <c r="B24" s="6"/>
    </row>
    <row r="25" spans="1:2" x14ac:dyDescent="0.25">
      <c r="A25" s="6" t="s">
        <v>63</v>
      </c>
      <c r="B25" s="6"/>
    </row>
    <row r="26" spans="1:2" x14ac:dyDescent="0.25">
      <c r="A26" s="6" t="s">
        <v>116</v>
      </c>
      <c r="B26" s="6"/>
    </row>
    <row r="27" spans="1:2" x14ac:dyDescent="0.25">
      <c r="A27" s="6"/>
      <c r="B27" s="6"/>
    </row>
    <row r="28" spans="1:2" x14ac:dyDescent="0.25">
      <c r="A28" s="6" t="s">
        <v>58</v>
      </c>
      <c r="B28" s="6"/>
    </row>
    <row r="29" spans="1:2" x14ac:dyDescent="0.25">
      <c r="A29" s="6" t="s">
        <v>59</v>
      </c>
      <c r="B29" s="6"/>
    </row>
    <row r="30" spans="1:2" x14ac:dyDescent="0.25">
      <c r="A30" s="6"/>
      <c r="B30" s="6"/>
    </row>
    <row r="31" spans="1:2" x14ac:dyDescent="0.25">
      <c r="A31" s="6" t="s">
        <v>36</v>
      </c>
      <c r="B31" s="6"/>
    </row>
    <row r="32" spans="1:2" x14ac:dyDescent="0.25">
      <c r="A32" s="6" t="s">
        <v>25</v>
      </c>
      <c r="B32" s="6"/>
    </row>
    <row r="33" spans="1:5" x14ac:dyDescent="0.25">
      <c r="A33" s="6" t="s">
        <v>38</v>
      </c>
      <c r="B33" s="6"/>
    </row>
    <row r="34" spans="1:5" x14ac:dyDescent="0.25">
      <c r="A34" s="6"/>
      <c r="B34" s="6"/>
    </row>
    <row r="35" spans="1:5" x14ac:dyDescent="0.25">
      <c r="A35" s="193" t="s">
        <v>147</v>
      </c>
      <c r="B35" s="8"/>
    </row>
    <row r="39" spans="1:5" x14ac:dyDescent="0.25">
      <c r="E39" s="9"/>
    </row>
    <row r="45" spans="1:5" s="10" customFormat="1" x14ac:dyDescent="0.25"/>
    <row r="47" spans="1:5" ht="13.8" x14ac:dyDescent="0.25">
      <c r="A47" s="11"/>
    </row>
    <row r="57" ht="13.5" customHeight="1" x14ac:dyDescent="0.25"/>
    <row r="68" ht="38.25" customHeight="1" x14ac:dyDescent="0.25"/>
    <row r="85" ht="36" customHeight="1" x14ac:dyDescent="0.25"/>
  </sheetData>
  <sheetProtection algorithmName="SHA-512" hashValue="ZaQWXIjoRqfqvNNPdR/2pSoKrBKcoF5qlKNdxyLsaK8NP3JO4toQamp7x4m+hqmS0DxHAtCwtvH1UOt/e0k7nQ==" saltValue="7AJ16oB36RXLuYI3DqMk8g==" spinCount="100000" sheet="1" selectLockedCells="1"/>
  <phoneticPr fontId="2" type="noConversion"/>
  <pageMargins left="0.25" right="0.25" top="0.75" bottom="0.75" header="0.3" footer="0.3"/>
  <pageSetup paperSize="9" orientation="landscape" horizontalDpi="120" verticalDpi="144"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A1:I39"/>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1.33203125" style="63" customWidth="1"/>
    <col min="4" max="4" width="24.88671875" style="63" customWidth="1"/>
    <col min="5" max="5" width="8.6640625" style="63" customWidth="1"/>
    <col min="6" max="6" width="28.5546875" style="63" customWidth="1"/>
    <col min="7" max="7" width="14.109375" style="50" customWidth="1"/>
    <col min="8" max="8" width="28.44140625" style="50" customWidth="1"/>
    <col min="9" max="16384" width="9.109375" style="50"/>
  </cols>
  <sheetData>
    <row r="1" spans="1:8" ht="14.4" thickBot="1" x14ac:dyDescent="0.3">
      <c r="A1" s="48"/>
      <c r="B1" s="49" t="s">
        <v>89</v>
      </c>
      <c r="C1" s="201"/>
      <c r="D1" s="49" t="s">
        <v>39</v>
      </c>
      <c r="E1" s="250"/>
      <c r="F1" s="251"/>
      <c r="G1" s="252"/>
    </row>
    <row r="2" spans="1:8" s="56" customFormat="1" x14ac:dyDescent="0.25">
      <c r="A2" s="51"/>
      <c r="B2" s="52"/>
      <c r="C2" s="53"/>
      <c r="D2" s="52"/>
      <c r="E2" s="54"/>
      <c r="F2" s="55"/>
      <c r="G2" s="55"/>
    </row>
    <row r="3" spans="1:8" x14ac:dyDescent="0.25">
      <c r="A3" s="56" t="s">
        <v>145</v>
      </c>
      <c r="B3" s="56"/>
      <c r="C3" s="57"/>
      <c r="D3" s="57"/>
      <c r="E3" s="57"/>
      <c r="F3" s="220" t="s">
        <v>144</v>
      </c>
      <c r="G3" s="221">
        <f>zahtevek!L6</f>
        <v>0</v>
      </c>
    </row>
    <row r="4" spans="1:8" x14ac:dyDescent="0.25">
      <c r="A4" s="58"/>
      <c r="B4" s="49" t="s">
        <v>40</v>
      </c>
      <c r="C4" s="12"/>
      <c r="D4" s="59" t="s">
        <v>57</v>
      </c>
      <c r="E4" s="12"/>
      <c r="F4" s="58" t="s">
        <v>24</v>
      </c>
    </row>
    <row r="5" spans="1:8" x14ac:dyDescent="0.25">
      <c r="A5" s="58"/>
      <c r="B5" s="49" t="s">
        <v>41</v>
      </c>
      <c r="C5" s="13"/>
      <c r="D5" s="60" t="s">
        <v>57</v>
      </c>
      <c r="E5" s="12"/>
      <c r="F5" s="58" t="s">
        <v>24</v>
      </c>
    </row>
    <row r="6" spans="1:8" s="56" customFormat="1" ht="14.4" thickBot="1" x14ac:dyDescent="0.3">
      <c r="A6" s="61"/>
      <c r="B6" s="52" t="s">
        <v>42</v>
      </c>
      <c r="C6" s="16"/>
      <c r="D6" s="52" t="s">
        <v>64</v>
      </c>
      <c r="E6" s="12"/>
      <c r="F6" s="52" t="s">
        <v>43</v>
      </c>
      <c r="G6" s="12"/>
    </row>
    <row r="7" spans="1:8" ht="14.4" thickBot="1" x14ac:dyDescent="0.3">
      <c r="A7" s="62"/>
      <c r="B7" s="62"/>
      <c r="F7" s="266" t="s">
        <v>138</v>
      </c>
      <c r="G7" s="267"/>
      <c r="H7" s="155"/>
    </row>
    <row r="8" spans="1:8" ht="14.4" thickBot="1" x14ac:dyDescent="0.3">
      <c r="B8" s="255" t="s">
        <v>3</v>
      </c>
      <c r="C8" s="256"/>
      <c r="D8" s="64"/>
      <c r="F8" s="266" t="s">
        <v>139</v>
      </c>
      <c r="G8" s="267"/>
      <c r="H8" s="155"/>
    </row>
    <row r="9" spans="1:8" s="65" customFormat="1" ht="31.5" customHeight="1" thickBot="1" x14ac:dyDescent="0.3">
      <c r="B9" s="66" t="s">
        <v>1</v>
      </c>
      <c r="C9" s="66" t="s">
        <v>2</v>
      </c>
      <c r="D9" s="253" t="s">
        <v>0</v>
      </c>
      <c r="E9" s="254"/>
      <c r="F9" s="263" t="s">
        <v>140</v>
      </c>
      <c r="G9" s="264"/>
      <c r="H9" s="99">
        <v>0.06</v>
      </c>
    </row>
    <row r="10" spans="1:8" s="67" customFormat="1" ht="27" customHeight="1" thickBot="1" x14ac:dyDescent="0.3">
      <c r="B10" s="29"/>
      <c r="C10" s="29"/>
      <c r="D10" s="257"/>
      <c r="E10" s="258"/>
      <c r="F10" s="261" t="s">
        <v>141</v>
      </c>
      <c r="G10" s="265"/>
      <c r="H10" s="189"/>
    </row>
    <row r="11" spans="1:8" ht="14.4" thickBot="1" x14ac:dyDescent="0.3">
      <c r="B11" s="68" t="s">
        <v>68</v>
      </c>
      <c r="C11" s="222"/>
      <c r="D11" s="259" t="str">
        <f>IF(ISBLANK(C11),"",VLOOKUP(C11,šifrant!A:B,2,FALSE))</f>
        <v/>
      </c>
      <c r="E11" s="260"/>
      <c r="F11" s="261" t="s">
        <v>142</v>
      </c>
      <c r="G11" s="262"/>
      <c r="H11" s="191">
        <f>ROUND(H23*(H10/100)*0.0885,2)</f>
        <v>0</v>
      </c>
    </row>
    <row r="12" spans="1:8" ht="14.4" thickBot="1" x14ac:dyDescent="0.3">
      <c r="B12" s="69"/>
      <c r="C12" s="70"/>
      <c r="D12" s="71"/>
      <c r="E12" s="57"/>
      <c r="F12" s="263" t="s">
        <v>143</v>
      </c>
      <c r="G12" s="264"/>
      <c r="H12" s="190">
        <f>ROUND(H23*0.0885,2)</f>
        <v>0</v>
      </c>
    </row>
    <row r="13" spans="1:8" ht="15.75" customHeight="1" thickBot="1" x14ac:dyDescent="0.3">
      <c r="B13" s="67"/>
      <c r="C13" s="49" t="s">
        <v>44</v>
      </c>
      <c r="D13" s="30"/>
      <c r="E13" s="72" t="str">
        <f>IF(ISBLANK(D13),"",VLOOKUP(D13,šifrant!A:B,2,FALSE))</f>
        <v/>
      </c>
    </row>
    <row r="14" spans="1:8" ht="14.4" thickBot="1" x14ac:dyDescent="0.3">
      <c r="B14" s="67"/>
      <c r="C14" s="49" t="s">
        <v>45</v>
      </c>
      <c r="D14" s="23" t="str">
        <f>IF(OR(ISBLANK(C11),ISBLANK(D13)),"0",IF(C11="A",VLOOKUP(D13,šifrant!A:C,3,FALSE),VLOOKUP(D13,šifrant!A:D,4,FALSE)))</f>
        <v>0</v>
      </c>
      <c r="E14" s="73"/>
      <c r="F14" s="213" t="s">
        <v>133</v>
      </c>
      <c r="G14" s="239">
        <f>IF(UPPER(H8)="DA",0,IF(ISBLANK(H10),H12,H12-H11))</f>
        <v>0</v>
      </c>
      <c r="H14" s="249"/>
    </row>
    <row r="15" spans="1:8" ht="14.4" thickBot="1" x14ac:dyDescent="0.3">
      <c r="B15" s="67"/>
      <c r="C15" s="49" t="s">
        <v>46</v>
      </c>
      <c r="D15" s="5"/>
      <c r="E15" s="73"/>
      <c r="F15" s="218" t="s">
        <v>134</v>
      </c>
      <c r="G15" s="239">
        <f>IF(UPPER(H8)="DA",0,ROUND(H23*0.0656,2))</f>
        <v>0</v>
      </c>
      <c r="H15" s="240"/>
    </row>
    <row r="16" spans="1:8" ht="14.4" thickBot="1" x14ac:dyDescent="0.3">
      <c r="B16" s="67"/>
      <c r="C16" s="67"/>
      <c r="D16" s="74"/>
      <c r="E16" s="73"/>
      <c r="F16" s="52" t="s">
        <v>135</v>
      </c>
      <c r="G16" s="239">
        <f>IF(UPPER(H8)="DA",0,ROUND((H23*H9)/100,2))</f>
        <v>0</v>
      </c>
      <c r="H16" s="240"/>
    </row>
    <row r="17" spans="1:8" ht="14.4" thickBot="1" x14ac:dyDescent="0.3">
      <c r="A17" s="49" t="s">
        <v>47</v>
      </c>
      <c r="B17" s="12"/>
      <c r="C17" s="49" t="s">
        <v>48</v>
      </c>
      <c r="D17" s="17"/>
      <c r="E17" s="73"/>
      <c r="F17" s="52" t="s">
        <v>136</v>
      </c>
      <c r="G17" s="239">
        <f>IF(UPPER(H8)="DA",0,ROUND(H23*0.001,2))</f>
        <v>0</v>
      </c>
      <c r="H17" s="240"/>
    </row>
    <row r="18" spans="1:8" ht="14.4" thickBot="1" x14ac:dyDescent="0.3">
      <c r="B18" s="207"/>
      <c r="C18" s="208" t="s">
        <v>49</v>
      </c>
      <c r="D18" s="209"/>
      <c r="E18" s="73"/>
      <c r="F18" s="52" t="s">
        <v>137</v>
      </c>
      <c r="G18" s="239">
        <f>IF(UPPER(H8)="DA",0,ROUND(H23*0.0053,2))</f>
        <v>0</v>
      </c>
      <c r="H18" s="240"/>
    </row>
    <row r="19" spans="1:8" ht="14.4" thickBot="1" x14ac:dyDescent="0.3">
      <c r="B19" s="210"/>
      <c r="C19" s="208" t="s">
        <v>50</v>
      </c>
      <c r="D19" s="211"/>
      <c r="E19" s="50"/>
    </row>
    <row r="20" spans="1:8" ht="14.4" thickBot="1" x14ac:dyDescent="0.3">
      <c r="B20" s="67"/>
      <c r="C20" s="67"/>
      <c r="D20" s="75"/>
      <c r="E20" s="57"/>
      <c r="F20" s="58"/>
      <c r="G20" s="49" t="s">
        <v>51</v>
      </c>
      <c r="H20" s="20">
        <f>IF(D19=0,0,ROUND(D18/D19,2))</f>
        <v>0</v>
      </c>
    </row>
    <row r="21" spans="1:8" ht="14.4" thickBot="1" x14ac:dyDescent="0.3">
      <c r="B21" s="247" t="s">
        <v>149</v>
      </c>
      <c r="C21" s="248"/>
      <c r="D21" s="194"/>
      <c r="E21" s="203"/>
      <c r="F21" s="207"/>
      <c r="G21" s="208" t="s">
        <v>121</v>
      </c>
      <c r="H21" s="212">
        <f>ROUND(H20*D15*D14/100,2)</f>
        <v>0</v>
      </c>
    </row>
    <row r="22" spans="1:8" ht="14.4" thickBot="1" x14ac:dyDescent="0.3">
      <c r="B22" s="248"/>
      <c r="C22" s="248"/>
      <c r="F22" s="204"/>
      <c r="G22" s="206" t="s">
        <v>123</v>
      </c>
      <c r="H22" s="205">
        <f>ROUND(+MIN(H21*D10,D21*D10),2)</f>
        <v>0</v>
      </c>
    </row>
    <row r="23" spans="1:8" ht="14.4" thickBot="1" x14ac:dyDescent="0.3">
      <c r="B23" s="195"/>
      <c r="C23" s="196" t="s">
        <v>150</v>
      </c>
      <c r="D23" s="224">
        <f>ROUND(D24*D10,2)</f>
        <v>0</v>
      </c>
      <c r="E23" s="197"/>
      <c r="F23" s="198"/>
      <c r="G23" s="199" t="s">
        <v>122</v>
      </c>
      <c r="H23" s="200">
        <f>IF(H22=0,0,MAX(H22,D23))</f>
        <v>0</v>
      </c>
    </row>
    <row r="24" spans="1:8" ht="17.399999999999999" customHeight="1" thickBot="1" x14ac:dyDescent="0.3">
      <c r="B24" s="223"/>
      <c r="C24" s="225" t="s">
        <v>157</v>
      </c>
      <c r="D24" s="228">
        <f>IF(G3=0,0,ROUND((šifrant!A23/G3),6))</f>
        <v>0</v>
      </c>
      <c r="E24" s="50"/>
      <c r="F24" s="58"/>
      <c r="G24" s="49" t="s">
        <v>52</v>
      </c>
      <c r="H24" s="20">
        <f>G14+G15+G16+G17+G18</f>
        <v>0</v>
      </c>
    </row>
    <row r="25" spans="1:8" ht="18" customHeight="1" thickBot="1" x14ac:dyDescent="0.3">
      <c r="F25" s="67"/>
      <c r="G25" s="76" t="s">
        <v>54</v>
      </c>
      <c r="H25" s="21">
        <f>ROUND(H23+H24,2)</f>
        <v>0</v>
      </c>
    </row>
    <row r="26" spans="1:8" ht="18.600000000000001" customHeight="1" thickBot="1" x14ac:dyDescent="0.3">
      <c r="A26" s="273" t="s">
        <v>124</v>
      </c>
      <c r="B26" s="274"/>
      <c r="C26" s="274"/>
      <c r="D26" s="274"/>
      <c r="E26" s="58"/>
      <c r="G26" s="49" t="s">
        <v>91</v>
      </c>
      <c r="H26" s="15"/>
    </row>
    <row r="27" spans="1:8" ht="14.4" thickBot="1" x14ac:dyDescent="0.3">
      <c r="A27" s="275" t="s">
        <v>125</v>
      </c>
      <c r="B27" s="276"/>
      <c r="C27" s="276"/>
      <c r="D27" s="277">
        <f>H21</f>
        <v>0</v>
      </c>
      <c r="F27" s="77"/>
      <c r="G27" s="76" t="s">
        <v>53</v>
      </c>
      <c r="H27" s="22">
        <f>H25+H26</f>
        <v>0</v>
      </c>
    </row>
    <row r="28" spans="1:8" ht="12" customHeight="1" x14ac:dyDescent="0.25">
      <c r="A28" s="276"/>
      <c r="B28" s="276"/>
      <c r="C28" s="276"/>
      <c r="D28" s="278"/>
      <c r="F28" s="77"/>
      <c r="G28" s="76"/>
      <c r="H28" s="202"/>
    </row>
    <row r="29" spans="1:8" ht="13.8" customHeight="1" x14ac:dyDescent="0.25">
      <c r="A29" s="241" t="s">
        <v>128</v>
      </c>
      <c r="B29" s="241"/>
      <c r="C29" s="241"/>
      <c r="D29" s="242">
        <f>ROUND(D21,2)</f>
        <v>0</v>
      </c>
      <c r="E29" s="50"/>
    </row>
    <row r="30" spans="1:8" ht="12.6" customHeight="1" x14ac:dyDescent="0.25">
      <c r="A30" s="241"/>
      <c r="B30" s="241"/>
      <c r="C30" s="241"/>
      <c r="D30" s="243"/>
      <c r="E30" s="50"/>
      <c r="F30" s="244" t="s">
        <v>132</v>
      </c>
      <c r="G30" s="245"/>
      <c r="H30" s="246"/>
    </row>
    <row r="31" spans="1:8" ht="15" customHeight="1" x14ac:dyDescent="0.25">
      <c r="A31" s="280" t="s">
        <v>158</v>
      </c>
      <c r="B31" s="281"/>
      <c r="C31" s="281"/>
      <c r="D31" s="282">
        <f xml:space="preserve"> IF(D10=0,0,ROUND(D23/D10,2))</f>
        <v>0</v>
      </c>
      <c r="E31" s="50"/>
      <c r="F31" s="272" t="s">
        <v>127</v>
      </c>
      <c r="G31" s="269"/>
      <c r="H31" s="272" t="s">
        <v>131</v>
      </c>
    </row>
    <row r="32" spans="1:8" ht="13.8" customHeight="1" x14ac:dyDescent="0.25">
      <c r="A32" s="281"/>
      <c r="B32" s="281"/>
      <c r="C32" s="281"/>
      <c r="D32" s="283"/>
      <c r="F32" s="279"/>
      <c r="G32" s="279"/>
      <c r="H32" s="269"/>
    </row>
    <row r="33" spans="1:9" ht="16.8" customHeight="1" x14ac:dyDescent="0.25">
      <c r="A33" s="216"/>
      <c r="B33" s="217"/>
      <c r="C33" s="214"/>
      <c r="D33" s="214"/>
      <c r="E33" s="214"/>
      <c r="F33" s="268" t="s">
        <v>126</v>
      </c>
      <c r="G33" s="269"/>
      <c r="H33" s="268" t="s">
        <v>130</v>
      </c>
    </row>
    <row r="34" spans="1:9" ht="7.8" customHeight="1" x14ac:dyDescent="0.25">
      <c r="A34" s="284" t="s">
        <v>129</v>
      </c>
      <c r="B34" s="270"/>
      <c r="D34" s="214"/>
      <c r="E34" s="214"/>
      <c r="F34" s="269"/>
      <c r="G34" s="269"/>
      <c r="H34" s="269"/>
      <c r="I34" s="215"/>
    </row>
    <row r="35" spans="1:9" ht="28.2" customHeight="1" thickBot="1" x14ac:dyDescent="0.3">
      <c r="A35" s="285"/>
      <c r="B35" s="271"/>
      <c r="C35" s="286" t="s">
        <v>148</v>
      </c>
      <c r="D35" s="226"/>
      <c r="E35" s="226"/>
      <c r="F35" s="288" t="s">
        <v>159</v>
      </c>
      <c r="G35" s="288"/>
      <c r="H35" s="227" t="s">
        <v>160</v>
      </c>
    </row>
    <row r="36" spans="1:9" ht="71.400000000000006" customHeight="1" x14ac:dyDescent="0.25">
      <c r="A36" s="285"/>
      <c r="B36" s="271"/>
      <c r="C36" s="287"/>
      <c r="D36" s="289" t="s">
        <v>161</v>
      </c>
      <c r="E36" s="290"/>
      <c r="F36" s="290"/>
      <c r="G36" s="290"/>
      <c r="H36" s="291"/>
    </row>
    <row r="37" spans="1:9" x14ac:dyDescent="0.25">
      <c r="B37" s="63"/>
      <c r="D37" s="292"/>
      <c r="E37" s="293"/>
      <c r="F37" s="293"/>
      <c r="G37" s="293"/>
      <c r="H37" s="294"/>
    </row>
    <row r="38" spans="1:9" x14ac:dyDescent="0.25">
      <c r="A38" s="78" t="s">
        <v>62</v>
      </c>
      <c r="B38" s="14"/>
      <c r="D38" s="292"/>
      <c r="E38" s="293"/>
      <c r="F38" s="293"/>
      <c r="G38" s="293"/>
      <c r="H38" s="294"/>
    </row>
    <row r="39" spans="1:9" ht="39.6" customHeight="1" thickBot="1" x14ac:dyDescent="0.3">
      <c r="D39" s="295"/>
      <c r="E39" s="296"/>
      <c r="F39" s="296"/>
      <c r="G39" s="296"/>
      <c r="H39" s="297"/>
    </row>
  </sheetData>
  <sheetProtection algorithmName="SHA-512" hashValue="Pz/Lvg25cBBJPjzbfKfttgwIcbpcN697EbP2pEDF5xvIZsBOsNIZVGQ3E6RAEQ1sjZP0rRM++GSNfWejidFFXQ==" saltValue="FOxXzqwkCOoE1tG/0HCVJg==" spinCount="100000" sheet="1" selectLockedCells="1"/>
  <mergeCells count="34">
    <mergeCell ref="F33:G34"/>
    <mergeCell ref="H33:H34"/>
    <mergeCell ref="B34:B36"/>
    <mergeCell ref="G18:H18"/>
    <mergeCell ref="A31:C32"/>
    <mergeCell ref="D31:D32"/>
    <mergeCell ref="F31:G32"/>
    <mergeCell ref="H31:H32"/>
    <mergeCell ref="B21:C22"/>
    <mergeCell ref="A34:A36"/>
    <mergeCell ref="C35:C36"/>
    <mergeCell ref="F35:G35"/>
    <mergeCell ref="D36:H39"/>
    <mergeCell ref="G17:H17"/>
    <mergeCell ref="A26:D26"/>
    <mergeCell ref="A27:C28"/>
    <mergeCell ref="D27:D28"/>
    <mergeCell ref="A29:C30"/>
    <mergeCell ref="D29:D30"/>
    <mergeCell ref="F30:H30"/>
    <mergeCell ref="E1:G1"/>
    <mergeCell ref="B8:C8"/>
    <mergeCell ref="D9:E9"/>
    <mergeCell ref="D10:E10"/>
    <mergeCell ref="G16:H16"/>
    <mergeCell ref="D11:E11"/>
    <mergeCell ref="F9:G9"/>
    <mergeCell ref="F10:G10"/>
    <mergeCell ref="F11:G11"/>
    <mergeCell ref="F12:G12"/>
    <mergeCell ref="F7:G7"/>
    <mergeCell ref="F8:G8"/>
    <mergeCell ref="G14:H14"/>
    <mergeCell ref="G15:H15"/>
  </mergeCells>
  <phoneticPr fontId="2" type="noConversion"/>
  <dataValidations count="3">
    <dataValidation type="list" allowBlank="1" showInputMessage="1" showErrorMessage="1" sqref="H10" xr:uid="{1856B6A8-E249-46EF-81CE-33EB9FE525F9}">
      <formula1>"30,50"</formula1>
    </dataValidation>
    <dataValidation type="list" allowBlank="1" showInputMessage="1" showErrorMessage="1" sqref="C11" xr:uid="{76CFCE3C-F75A-4864-B0C3-54CC67F7075F}">
      <formula1>"A,B"</formula1>
    </dataValidation>
    <dataValidation type="list" showInputMessage="1" showErrorMessage="1" sqref="H7:H8" xr:uid="{67037434-C0C9-4C6C-8FDE-C3B998219EED}">
      <formula1>"DA,NE"</formula1>
    </dataValidation>
  </dataValidations>
  <pageMargins left="0.25" right="0.25" top="0.75" bottom="0.75" header="0.3" footer="0.3"/>
  <pageSetup paperSize="9"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E2F0F3D-5220-4D47-8BD2-967D0EE88F06}">
          <x14:formula1>
            <xm:f>'skriti šifrant'!$A$1:$A$3</xm:f>
          </x14:formula1>
          <xm:sqref>H9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I39"/>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1.33203125" style="63" customWidth="1"/>
    <col min="4" max="4" width="24.88671875" style="63" customWidth="1"/>
    <col min="5" max="5" width="8.6640625" style="63" customWidth="1"/>
    <col min="6" max="6" width="28.5546875" style="63" customWidth="1"/>
    <col min="7" max="7" width="14.109375" style="50" customWidth="1"/>
    <col min="8" max="8" width="28.44140625" style="50" customWidth="1"/>
    <col min="9" max="16384" width="9.109375" style="50"/>
  </cols>
  <sheetData>
    <row r="1" spans="1:8" ht="14.4" thickBot="1" x14ac:dyDescent="0.3">
      <c r="A1" s="48"/>
      <c r="B1" s="49" t="s">
        <v>89</v>
      </c>
      <c r="C1" s="201"/>
      <c r="D1" s="49" t="s">
        <v>39</v>
      </c>
      <c r="E1" s="250"/>
      <c r="F1" s="251"/>
      <c r="G1" s="252"/>
    </row>
    <row r="2" spans="1:8" s="56" customFormat="1" x14ac:dyDescent="0.25">
      <c r="A2" s="51"/>
      <c r="B2" s="52"/>
      <c r="C2" s="53"/>
      <c r="D2" s="52"/>
      <c r="E2" s="54"/>
      <c r="F2" s="55"/>
      <c r="G2" s="55"/>
    </row>
    <row r="3" spans="1:8" x14ac:dyDescent="0.25">
      <c r="A3" s="56" t="s">
        <v>145</v>
      </c>
      <c r="B3" s="56"/>
      <c r="C3" s="57"/>
      <c r="D3" s="57"/>
      <c r="E3" s="57"/>
      <c r="F3" s="220" t="s">
        <v>144</v>
      </c>
      <c r="G3" s="221">
        <f>zahtevek!L6</f>
        <v>0</v>
      </c>
    </row>
    <row r="4" spans="1:8" x14ac:dyDescent="0.25">
      <c r="A4" s="58"/>
      <c r="B4" s="49" t="s">
        <v>40</v>
      </c>
      <c r="C4" s="12"/>
      <c r="D4" s="59" t="s">
        <v>57</v>
      </c>
      <c r="E4" s="12"/>
      <c r="F4" s="58" t="s">
        <v>24</v>
      </c>
    </row>
    <row r="5" spans="1:8" x14ac:dyDescent="0.25">
      <c r="A5" s="58"/>
      <c r="B5" s="49" t="s">
        <v>41</v>
      </c>
      <c r="C5" s="13"/>
      <c r="D5" s="60" t="s">
        <v>57</v>
      </c>
      <c r="E5" s="12"/>
      <c r="F5" s="58" t="s">
        <v>24</v>
      </c>
    </row>
    <row r="6" spans="1:8" s="56" customFormat="1" ht="14.4" thickBot="1" x14ac:dyDescent="0.3">
      <c r="A6" s="61"/>
      <c r="B6" s="52" t="s">
        <v>42</v>
      </c>
      <c r="C6" s="16"/>
      <c r="D6" s="52" t="s">
        <v>64</v>
      </c>
      <c r="E6" s="12"/>
      <c r="F6" s="52" t="s">
        <v>43</v>
      </c>
      <c r="G6" s="12"/>
    </row>
    <row r="7" spans="1:8" ht="14.4" thickBot="1" x14ac:dyDescent="0.3">
      <c r="A7" s="62"/>
      <c r="B7" s="62"/>
      <c r="F7" s="266" t="s">
        <v>138</v>
      </c>
      <c r="G7" s="267"/>
      <c r="H7" s="155"/>
    </row>
    <row r="8" spans="1:8" ht="14.4" thickBot="1" x14ac:dyDescent="0.3">
      <c r="B8" s="255" t="s">
        <v>3</v>
      </c>
      <c r="C8" s="256"/>
      <c r="D8" s="64"/>
      <c r="F8" s="266" t="s">
        <v>139</v>
      </c>
      <c r="G8" s="267"/>
      <c r="H8" s="155"/>
    </row>
    <row r="9" spans="1:8" s="65" customFormat="1" ht="31.5" customHeight="1" thickBot="1" x14ac:dyDescent="0.3">
      <c r="B9" s="66" t="s">
        <v>1</v>
      </c>
      <c r="C9" s="66" t="s">
        <v>2</v>
      </c>
      <c r="D9" s="253" t="s">
        <v>0</v>
      </c>
      <c r="E9" s="254"/>
      <c r="F9" s="263" t="s">
        <v>140</v>
      </c>
      <c r="G9" s="264"/>
      <c r="H9" s="99">
        <v>0.06</v>
      </c>
    </row>
    <row r="10" spans="1:8" s="67" customFormat="1" ht="27" customHeight="1" thickBot="1" x14ac:dyDescent="0.3">
      <c r="B10" s="29"/>
      <c r="C10" s="29"/>
      <c r="D10" s="257"/>
      <c r="E10" s="258"/>
      <c r="F10" s="261" t="s">
        <v>141</v>
      </c>
      <c r="G10" s="265"/>
      <c r="H10" s="189"/>
    </row>
    <row r="11" spans="1:8" ht="14.4" thickBot="1" x14ac:dyDescent="0.3">
      <c r="B11" s="68" t="s">
        <v>68</v>
      </c>
      <c r="C11" s="222"/>
      <c r="D11" s="259" t="str">
        <f>IF(ISBLANK(C11),"",VLOOKUP(C11,šifrant!A:B,2,FALSE))</f>
        <v/>
      </c>
      <c r="E11" s="260"/>
      <c r="F11" s="261" t="s">
        <v>142</v>
      </c>
      <c r="G11" s="262"/>
      <c r="H11" s="191">
        <f>ROUND(H23*(H10/100)*0.0885,2)</f>
        <v>0</v>
      </c>
    </row>
    <row r="12" spans="1:8" ht="14.4" thickBot="1" x14ac:dyDescent="0.3">
      <c r="B12" s="69"/>
      <c r="C12" s="70"/>
      <c r="D12" s="71"/>
      <c r="E12" s="57"/>
      <c r="F12" s="263" t="s">
        <v>143</v>
      </c>
      <c r="G12" s="264"/>
      <c r="H12" s="190">
        <f>ROUND(H23*0.0885,2)</f>
        <v>0</v>
      </c>
    </row>
    <row r="13" spans="1:8" ht="15.75" customHeight="1" thickBot="1" x14ac:dyDescent="0.3">
      <c r="B13" s="67"/>
      <c r="C13" s="49" t="s">
        <v>44</v>
      </c>
      <c r="D13" s="30"/>
      <c r="E13" s="72" t="str">
        <f>IF(ISBLANK(D13),"",VLOOKUP(D13,šifrant!A:B,2,FALSE))</f>
        <v/>
      </c>
    </row>
    <row r="14" spans="1:8" ht="14.4" thickBot="1" x14ac:dyDescent="0.3">
      <c r="B14" s="67"/>
      <c r="C14" s="49" t="s">
        <v>45</v>
      </c>
      <c r="D14" s="23" t="str">
        <f>IF(OR(ISBLANK(C11),ISBLANK(D13)),"0",IF(C11="A",VLOOKUP(D13,šifrant!A:C,3,FALSE),VLOOKUP(D13,šifrant!A:D,4,FALSE)))</f>
        <v>0</v>
      </c>
      <c r="E14" s="73"/>
      <c r="F14" s="213" t="s">
        <v>133</v>
      </c>
      <c r="G14" s="239">
        <f>IF(UPPER(H8)="DA",0,IF(ISBLANK(H10),H12,H12-H11))</f>
        <v>0</v>
      </c>
      <c r="H14" s="249"/>
    </row>
    <row r="15" spans="1:8" ht="14.4" thickBot="1" x14ac:dyDescent="0.3">
      <c r="B15" s="67"/>
      <c r="C15" s="49" t="s">
        <v>46</v>
      </c>
      <c r="D15" s="5"/>
      <c r="E15" s="73"/>
      <c r="F15" s="218" t="s">
        <v>134</v>
      </c>
      <c r="G15" s="239">
        <f>IF(UPPER(H8)="DA",0,ROUND(H23*0.0656,2))</f>
        <v>0</v>
      </c>
      <c r="H15" s="240"/>
    </row>
    <row r="16" spans="1:8" ht="14.4" thickBot="1" x14ac:dyDescent="0.3">
      <c r="B16" s="67"/>
      <c r="C16" s="67"/>
      <c r="D16" s="74"/>
      <c r="E16" s="73"/>
      <c r="F16" s="52" t="s">
        <v>135</v>
      </c>
      <c r="G16" s="239">
        <f>IF(UPPER(H8)="DA",0,ROUND((H23*H9)/100,2))</f>
        <v>0</v>
      </c>
      <c r="H16" s="240"/>
    </row>
    <row r="17" spans="1:8" ht="14.4" thickBot="1" x14ac:dyDescent="0.3">
      <c r="A17" s="49" t="s">
        <v>47</v>
      </c>
      <c r="B17" s="12"/>
      <c r="C17" s="49" t="s">
        <v>48</v>
      </c>
      <c r="D17" s="17"/>
      <c r="E17" s="73"/>
      <c r="F17" s="52" t="s">
        <v>136</v>
      </c>
      <c r="G17" s="239">
        <f>IF(UPPER(H8)="DA",0,ROUND(H23*0.001,2))</f>
        <v>0</v>
      </c>
      <c r="H17" s="240"/>
    </row>
    <row r="18" spans="1:8" ht="14.4" thickBot="1" x14ac:dyDescent="0.3">
      <c r="B18" s="207"/>
      <c r="C18" s="208" t="s">
        <v>49</v>
      </c>
      <c r="D18" s="209"/>
      <c r="E18" s="73"/>
      <c r="F18" s="52" t="s">
        <v>137</v>
      </c>
      <c r="G18" s="239">
        <f>IF(UPPER(H8)="DA",0,ROUND(H23*0.0053,2))</f>
        <v>0</v>
      </c>
      <c r="H18" s="240"/>
    </row>
    <row r="19" spans="1:8" ht="14.4" thickBot="1" x14ac:dyDescent="0.3">
      <c r="B19" s="210"/>
      <c r="C19" s="208" t="s">
        <v>50</v>
      </c>
      <c r="D19" s="211"/>
      <c r="E19" s="50"/>
    </row>
    <row r="20" spans="1:8" ht="14.4" thickBot="1" x14ac:dyDescent="0.3">
      <c r="B20" s="67"/>
      <c r="C20" s="67"/>
      <c r="D20" s="75"/>
      <c r="E20" s="57"/>
      <c r="F20" s="58"/>
      <c r="G20" s="49" t="s">
        <v>51</v>
      </c>
      <c r="H20" s="20">
        <f>IF(D19=0,0,ROUND(D18/D19,2))</f>
        <v>0</v>
      </c>
    </row>
    <row r="21" spans="1:8" ht="14.4" thickBot="1" x14ac:dyDescent="0.3">
      <c r="B21" s="247" t="s">
        <v>149</v>
      </c>
      <c r="C21" s="248"/>
      <c r="D21" s="194"/>
      <c r="E21" s="203"/>
      <c r="F21" s="207"/>
      <c r="G21" s="208" t="s">
        <v>121</v>
      </c>
      <c r="H21" s="212">
        <f>ROUND(H20*D15*D14/100,2)</f>
        <v>0</v>
      </c>
    </row>
    <row r="22" spans="1:8" ht="14.4" thickBot="1" x14ac:dyDescent="0.3">
      <c r="B22" s="248"/>
      <c r="C22" s="248"/>
      <c r="F22" s="204"/>
      <c r="G22" s="206" t="s">
        <v>123</v>
      </c>
      <c r="H22" s="205">
        <f>ROUND(+MIN(H21*D10,D21*D10),2)</f>
        <v>0</v>
      </c>
    </row>
    <row r="23" spans="1:8" ht="14.4" thickBot="1" x14ac:dyDescent="0.3">
      <c r="B23" s="195"/>
      <c r="C23" s="196" t="s">
        <v>150</v>
      </c>
      <c r="D23" s="224">
        <f>ROUND(D24*D10,2)</f>
        <v>0</v>
      </c>
      <c r="E23" s="197"/>
      <c r="F23" s="198"/>
      <c r="G23" s="199" t="s">
        <v>122</v>
      </c>
      <c r="H23" s="200">
        <f>IF(H22=0,0,MAX(H22,D23))</f>
        <v>0</v>
      </c>
    </row>
    <row r="24" spans="1:8" ht="17.399999999999999" customHeight="1" thickBot="1" x14ac:dyDescent="0.3">
      <c r="B24" s="223"/>
      <c r="C24" s="225" t="s">
        <v>157</v>
      </c>
      <c r="D24" s="228">
        <f>IF(G3=0,0,ROUND((šifrant!A23/G3),6))</f>
        <v>0</v>
      </c>
      <c r="E24" s="50"/>
      <c r="F24" s="58"/>
      <c r="G24" s="49" t="s">
        <v>52</v>
      </c>
      <c r="H24" s="20">
        <f>G14+G15+G16+G17+G18</f>
        <v>0</v>
      </c>
    </row>
    <row r="25" spans="1:8" ht="18" customHeight="1" thickBot="1" x14ac:dyDescent="0.3">
      <c r="F25" s="67"/>
      <c r="G25" s="76" t="s">
        <v>54</v>
      </c>
      <c r="H25" s="21">
        <f>ROUND(H23+H24,2)</f>
        <v>0</v>
      </c>
    </row>
    <row r="26" spans="1:8" ht="18.600000000000001" customHeight="1" thickBot="1" x14ac:dyDescent="0.3">
      <c r="A26" s="273" t="s">
        <v>124</v>
      </c>
      <c r="B26" s="274"/>
      <c r="C26" s="274"/>
      <c r="D26" s="274"/>
      <c r="E26" s="58"/>
      <c r="G26" s="49" t="s">
        <v>91</v>
      </c>
      <c r="H26" s="15"/>
    </row>
    <row r="27" spans="1:8" ht="14.4" thickBot="1" x14ac:dyDescent="0.3">
      <c r="A27" s="275" t="s">
        <v>125</v>
      </c>
      <c r="B27" s="276"/>
      <c r="C27" s="276"/>
      <c r="D27" s="277">
        <f>H21</f>
        <v>0</v>
      </c>
      <c r="F27" s="77"/>
      <c r="G27" s="76" t="s">
        <v>53</v>
      </c>
      <c r="H27" s="22">
        <f>H25+H26</f>
        <v>0</v>
      </c>
    </row>
    <row r="28" spans="1:8" ht="12" customHeight="1" x14ac:dyDescent="0.25">
      <c r="A28" s="276"/>
      <c r="B28" s="276"/>
      <c r="C28" s="276"/>
      <c r="D28" s="278"/>
      <c r="F28" s="77"/>
      <c r="G28" s="76"/>
      <c r="H28" s="202"/>
    </row>
    <row r="29" spans="1:8" ht="13.8" customHeight="1" x14ac:dyDescent="0.25">
      <c r="A29" s="241" t="s">
        <v>128</v>
      </c>
      <c r="B29" s="241"/>
      <c r="C29" s="241"/>
      <c r="D29" s="242">
        <f>ROUND(D21,2)</f>
        <v>0</v>
      </c>
      <c r="E29" s="50"/>
    </row>
    <row r="30" spans="1:8" ht="12.6" customHeight="1" x14ac:dyDescent="0.25">
      <c r="A30" s="241"/>
      <c r="B30" s="241"/>
      <c r="C30" s="241"/>
      <c r="D30" s="243"/>
      <c r="E30" s="50"/>
      <c r="F30" s="244" t="s">
        <v>132</v>
      </c>
      <c r="G30" s="245"/>
      <c r="H30" s="246"/>
    </row>
    <row r="31" spans="1:8" ht="15" customHeight="1" x14ac:dyDescent="0.25">
      <c r="A31" s="280" t="s">
        <v>158</v>
      </c>
      <c r="B31" s="281"/>
      <c r="C31" s="281"/>
      <c r="D31" s="282">
        <f xml:space="preserve"> IF(D10=0,0,ROUND(D23/D10,2))</f>
        <v>0</v>
      </c>
      <c r="E31" s="50"/>
      <c r="F31" s="272" t="s">
        <v>127</v>
      </c>
      <c r="G31" s="269"/>
      <c r="H31" s="272" t="s">
        <v>131</v>
      </c>
    </row>
    <row r="32" spans="1:8" ht="13.8" customHeight="1" x14ac:dyDescent="0.25">
      <c r="A32" s="281"/>
      <c r="B32" s="281"/>
      <c r="C32" s="281"/>
      <c r="D32" s="283"/>
      <c r="F32" s="279"/>
      <c r="G32" s="279"/>
      <c r="H32" s="269"/>
    </row>
    <row r="33" spans="1:9" ht="16.8" customHeight="1" x14ac:dyDescent="0.25">
      <c r="A33" s="216"/>
      <c r="B33" s="217"/>
      <c r="C33" s="214"/>
      <c r="D33" s="214"/>
      <c r="E33" s="214"/>
      <c r="F33" s="268" t="s">
        <v>126</v>
      </c>
      <c r="G33" s="269"/>
      <c r="H33" s="268" t="s">
        <v>130</v>
      </c>
    </row>
    <row r="34" spans="1:9" ht="7.8" customHeight="1" x14ac:dyDescent="0.25">
      <c r="A34" s="284" t="s">
        <v>129</v>
      </c>
      <c r="B34" s="270"/>
      <c r="D34" s="214"/>
      <c r="E34" s="214"/>
      <c r="F34" s="269"/>
      <c r="G34" s="269"/>
      <c r="H34" s="269"/>
      <c r="I34" s="215"/>
    </row>
    <row r="35" spans="1:9" ht="28.2" customHeight="1" thickBot="1" x14ac:dyDescent="0.3">
      <c r="A35" s="285"/>
      <c r="B35" s="271"/>
      <c r="C35" s="286" t="s">
        <v>148</v>
      </c>
      <c r="D35" s="226"/>
      <c r="E35" s="226"/>
      <c r="F35" s="288" t="s">
        <v>159</v>
      </c>
      <c r="G35" s="288"/>
      <c r="H35" s="227" t="s">
        <v>160</v>
      </c>
    </row>
    <row r="36" spans="1:9" ht="71.400000000000006" customHeight="1" x14ac:dyDescent="0.25">
      <c r="A36" s="285"/>
      <c r="B36" s="271"/>
      <c r="C36" s="287"/>
      <c r="D36" s="289" t="s">
        <v>161</v>
      </c>
      <c r="E36" s="290"/>
      <c r="F36" s="290"/>
      <c r="G36" s="290"/>
      <c r="H36" s="291"/>
    </row>
    <row r="37" spans="1:9" x14ac:dyDescent="0.25">
      <c r="B37" s="63"/>
      <c r="D37" s="292"/>
      <c r="E37" s="293"/>
      <c r="F37" s="293"/>
      <c r="G37" s="293"/>
      <c r="H37" s="294"/>
    </row>
    <row r="38" spans="1:9" x14ac:dyDescent="0.25">
      <c r="A38" s="78" t="s">
        <v>62</v>
      </c>
      <c r="B38" s="14"/>
      <c r="D38" s="292"/>
      <c r="E38" s="293"/>
      <c r="F38" s="293"/>
      <c r="G38" s="293"/>
      <c r="H38" s="294"/>
    </row>
    <row r="39" spans="1:9" ht="39.6" customHeight="1" thickBot="1" x14ac:dyDescent="0.3">
      <c r="D39" s="295"/>
      <c r="E39" s="296"/>
      <c r="F39" s="296"/>
      <c r="G39" s="296"/>
      <c r="H39" s="297"/>
    </row>
  </sheetData>
  <sheetProtection algorithmName="SHA-512" hashValue="CtchSmGocTOctM3bk17TxDiADNUD5tdUmG3wkEzRMdzMlxpPPR7tt1VW0UOhzAtBwxiZkUUnP524lMwW2HBMNg==" saltValue="wM8tJf/vTH8Kj4DExAicFQ==" spinCount="100000" sheet="1" selectLockedCells="1"/>
  <mergeCells count="34">
    <mergeCell ref="F33:G34"/>
    <mergeCell ref="H33:H34"/>
    <mergeCell ref="B34:B36"/>
    <mergeCell ref="G18:H18"/>
    <mergeCell ref="A31:C32"/>
    <mergeCell ref="D31:D32"/>
    <mergeCell ref="F31:G32"/>
    <mergeCell ref="H31:H32"/>
    <mergeCell ref="B21:C22"/>
    <mergeCell ref="A34:A36"/>
    <mergeCell ref="C35:C36"/>
    <mergeCell ref="F35:G35"/>
    <mergeCell ref="D36:H39"/>
    <mergeCell ref="G17:H17"/>
    <mergeCell ref="A26:D26"/>
    <mergeCell ref="A27:C28"/>
    <mergeCell ref="D27:D28"/>
    <mergeCell ref="A29:C30"/>
    <mergeCell ref="D29:D30"/>
    <mergeCell ref="F30:H30"/>
    <mergeCell ref="E1:G1"/>
    <mergeCell ref="B8:C8"/>
    <mergeCell ref="D9:E9"/>
    <mergeCell ref="D10:E10"/>
    <mergeCell ref="G16:H16"/>
    <mergeCell ref="D11:E11"/>
    <mergeCell ref="F9:G9"/>
    <mergeCell ref="F10:G10"/>
    <mergeCell ref="F11:G11"/>
    <mergeCell ref="F12:G12"/>
    <mergeCell ref="F7:G7"/>
    <mergeCell ref="F8:G8"/>
    <mergeCell ref="G14:H14"/>
    <mergeCell ref="G15:H15"/>
  </mergeCells>
  <phoneticPr fontId="2" type="noConversion"/>
  <dataValidations count="3">
    <dataValidation type="list" allowBlank="1" showInputMessage="1" showErrorMessage="1" sqref="H10" xr:uid="{DB035ADA-689E-4DFD-B1D8-811B7426B1D8}">
      <formula1>"30,50"</formula1>
    </dataValidation>
    <dataValidation type="list" allowBlank="1" showInputMessage="1" showErrorMessage="1" sqref="C11" xr:uid="{DB71A0CA-780B-452F-9C90-7529284C11E0}">
      <formula1>"A,B"</formula1>
    </dataValidation>
    <dataValidation type="list" showInputMessage="1" showErrorMessage="1" sqref="H7:H8" xr:uid="{85B4183D-9B6C-4557-AC13-E39F24B0904A}">
      <formula1>"DA,NE"</formula1>
    </dataValidation>
  </dataValidations>
  <pageMargins left="0.25" right="0.25" top="0.75" bottom="0.75" header="0.3" footer="0.3"/>
  <pageSetup paperSize="9"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BE3CFBB-6AA2-445A-A427-DBA1ABC391A2}">
          <x14:formula1>
            <xm:f>'skriti šifrant'!$A$1:$A$3</xm:f>
          </x14:formula1>
          <xm:sqref>H9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4">
    <tabColor indexed="11"/>
  </sheetPr>
  <dimension ref="A1:P45"/>
  <sheetViews>
    <sheetView showGridLines="0" showZeros="0" zoomScale="95" workbookViewId="0">
      <selection sqref="A1:D1"/>
    </sheetView>
  </sheetViews>
  <sheetFormatPr defaultColWidth="9.109375" defaultRowHeight="13.2" x14ac:dyDescent="0.25"/>
  <cols>
    <col min="1" max="1" width="4.109375" style="130" customWidth="1"/>
    <col min="2" max="2" width="11.33203125" style="130" customWidth="1"/>
    <col min="3" max="3" width="14.44140625" style="130" customWidth="1"/>
    <col min="4" max="4" width="11" style="130" customWidth="1"/>
    <col min="5" max="5" width="8" style="62" customWidth="1"/>
    <col min="6" max="6" width="8.44140625" style="62" customWidth="1"/>
    <col min="7" max="7" width="4.5546875" style="130" customWidth="1"/>
    <col min="8" max="8" width="5.88671875" style="130" customWidth="1"/>
    <col min="9" max="9" width="11.33203125" style="62" customWidth="1"/>
    <col min="10" max="10" width="7.44140625" style="62" customWidth="1"/>
    <col min="11" max="11" width="6.88671875" style="62" customWidth="1"/>
    <col min="12" max="12" width="10" style="130" customWidth="1"/>
    <col min="13" max="13" width="12.44140625" style="130" customWidth="1"/>
    <col min="14" max="14" width="12.109375" style="130" customWidth="1"/>
    <col min="15" max="15" width="14.6640625" style="62" customWidth="1"/>
    <col min="16" max="16" width="16.44140625" style="62" customWidth="1"/>
    <col min="17" max="16384" width="9.109375" style="62"/>
  </cols>
  <sheetData>
    <row r="1" spans="1:15" s="80" customFormat="1" ht="15.75" customHeight="1" x14ac:dyDescent="0.25">
      <c r="A1" s="315" t="s">
        <v>115</v>
      </c>
      <c r="B1" s="316"/>
      <c r="C1" s="316"/>
      <c r="D1" s="316"/>
      <c r="E1" s="102"/>
      <c r="F1" s="79" t="s">
        <v>37</v>
      </c>
      <c r="G1" s="81"/>
      <c r="H1" s="81"/>
      <c r="I1" s="81"/>
      <c r="J1" s="81"/>
      <c r="K1" s="81"/>
      <c r="L1" s="81"/>
      <c r="M1" s="81"/>
    </row>
    <row r="2" spans="1:15" s="80" customFormat="1" x14ac:dyDescent="0.25">
      <c r="A2" s="317"/>
      <c r="B2" s="317"/>
      <c r="C2" s="316"/>
      <c r="D2" s="316"/>
      <c r="E2" s="102"/>
      <c r="F2" s="79" t="s">
        <v>98</v>
      </c>
      <c r="G2" s="81"/>
      <c r="H2" s="81"/>
      <c r="I2" s="81"/>
      <c r="J2" s="81"/>
      <c r="K2" s="81"/>
      <c r="L2" s="81"/>
      <c r="M2" s="81"/>
    </row>
    <row r="3" spans="1:15" s="80" customFormat="1" x14ac:dyDescent="0.25">
      <c r="A3" s="317"/>
      <c r="B3" s="317"/>
      <c r="C3" s="316"/>
      <c r="D3" s="316"/>
      <c r="E3" s="102"/>
      <c r="G3" s="103"/>
      <c r="H3" s="103"/>
      <c r="K3" s="82" t="s">
        <v>154</v>
      </c>
      <c r="L3" s="104"/>
      <c r="M3" s="105" t="s">
        <v>153</v>
      </c>
      <c r="N3" s="104"/>
    </row>
    <row r="4" spans="1:15" s="80" customFormat="1" ht="11.4" x14ac:dyDescent="0.2">
      <c r="F4" s="83"/>
      <c r="G4" s="84"/>
      <c r="H4" s="84"/>
      <c r="L4" s="85"/>
      <c r="M4" s="81"/>
      <c r="N4" s="81"/>
    </row>
    <row r="5" spans="1:15" s="80" customFormat="1" x14ac:dyDescent="0.25">
      <c r="B5" s="101" t="s">
        <v>152</v>
      </c>
      <c r="C5" s="326"/>
      <c r="D5" s="327"/>
      <c r="E5" s="87"/>
      <c r="G5" s="81"/>
      <c r="H5" s="328" t="s">
        <v>155</v>
      </c>
      <c r="I5" s="329"/>
      <c r="J5" s="329"/>
      <c r="K5" s="330"/>
      <c r="L5" s="106"/>
      <c r="M5" s="81"/>
      <c r="N5" s="81"/>
    </row>
    <row r="6" spans="1:15" s="80" customFormat="1" x14ac:dyDescent="0.25">
      <c r="B6" s="100" t="s">
        <v>151</v>
      </c>
      <c r="C6" s="326"/>
      <c r="D6" s="327"/>
      <c r="E6" s="331" t="s">
        <v>156</v>
      </c>
      <c r="F6" s="329"/>
      <c r="G6" s="329"/>
      <c r="H6" s="329"/>
      <c r="I6" s="329"/>
      <c r="J6" s="329"/>
      <c r="K6" s="330"/>
      <c r="L6" s="106"/>
      <c r="M6" s="88" t="s">
        <v>6</v>
      </c>
      <c r="N6" s="85"/>
    </row>
    <row r="7" spans="1:15" s="80" customFormat="1" ht="11.4" x14ac:dyDescent="0.2">
      <c r="G7" s="81"/>
      <c r="H7" s="81"/>
      <c r="L7" s="85"/>
      <c r="M7" s="81"/>
      <c r="N7" s="81"/>
    </row>
    <row r="8" spans="1:15" s="108" customFormat="1" x14ac:dyDescent="0.25">
      <c r="A8" s="98" t="s">
        <v>7</v>
      </c>
      <c r="B8" s="98" t="s">
        <v>22</v>
      </c>
      <c r="C8" s="311" t="s">
        <v>92</v>
      </c>
      <c r="D8" s="312"/>
      <c r="E8" s="148" t="s">
        <v>105</v>
      </c>
      <c r="F8" s="89"/>
      <c r="G8" s="154" t="s">
        <v>11</v>
      </c>
      <c r="H8" s="140" t="s">
        <v>8</v>
      </c>
      <c r="I8" s="90" t="s">
        <v>12</v>
      </c>
      <c r="J8" s="90" t="s">
        <v>88</v>
      </c>
      <c r="K8" s="90" t="s">
        <v>84</v>
      </c>
      <c r="L8" s="98" t="s">
        <v>90</v>
      </c>
      <c r="M8" s="98" t="s">
        <v>5</v>
      </c>
      <c r="N8" s="98" t="s">
        <v>16</v>
      </c>
      <c r="O8" s="107" t="s">
        <v>18</v>
      </c>
    </row>
    <row r="9" spans="1:15" s="108" customFormat="1" ht="10.199999999999999" x14ac:dyDescent="0.2">
      <c r="A9" s="156" t="s">
        <v>8</v>
      </c>
      <c r="B9" s="156" t="s">
        <v>21</v>
      </c>
      <c r="C9" s="157" t="s">
        <v>104</v>
      </c>
      <c r="D9" s="158" t="s">
        <v>100</v>
      </c>
      <c r="E9" s="159" t="s">
        <v>1</v>
      </c>
      <c r="F9" s="157" t="s">
        <v>2</v>
      </c>
      <c r="G9" s="160" t="s">
        <v>60</v>
      </c>
      <c r="H9" s="161" t="s">
        <v>101</v>
      </c>
      <c r="I9" s="156"/>
      <c r="J9" s="156" t="s">
        <v>106</v>
      </c>
      <c r="K9" s="156" t="s">
        <v>86</v>
      </c>
      <c r="L9" s="156" t="s">
        <v>13</v>
      </c>
      <c r="M9" s="156"/>
      <c r="N9" s="156" t="s">
        <v>17</v>
      </c>
      <c r="O9" s="162" t="s">
        <v>23</v>
      </c>
    </row>
    <row r="10" spans="1:15" s="108" customFormat="1" ht="10.8" thickBot="1" x14ac:dyDescent="0.25">
      <c r="A10" s="163"/>
      <c r="B10" s="163"/>
      <c r="C10" s="163" t="s">
        <v>93</v>
      </c>
      <c r="D10" s="164" t="s">
        <v>99</v>
      </c>
      <c r="E10" s="165"/>
      <c r="F10" s="166"/>
      <c r="G10" s="167" t="s">
        <v>61</v>
      </c>
      <c r="H10" s="168" t="s">
        <v>6</v>
      </c>
      <c r="I10" s="169"/>
      <c r="J10" s="169" t="s">
        <v>87</v>
      </c>
      <c r="K10" s="169" t="s">
        <v>85</v>
      </c>
      <c r="L10" s="169"/>
      <c r="M10" s="169"/>
      <c r="N10" s="169" t="s">
        <v>94</v>
      </c>
      <c r="O10" s="170" t="s">
        <v>19</v>
      </c>
    </row>
    <row r="11" spans="1:15" s="87" customFormat="1" ht="12.9" customHeight="1" thickTop="1" x14ac:dyDescent="0.25">
      <c r="A11" s="171">
        <v>1</v>
      </c>
      <c r="B11" s="109" t="str">
        <f>IF(ISBLANK('1. obr.'!C1),"",'1. obr.'!C1)</f>
        <v/>
      </c>
      <c r="C11" s="313" t="str">
        <f>IF(ISBLANK('1. obr.'!E1),"",'1. obr.'!E1)</f>
        <v/>
      </c>
      <c r="D11" s="314" t="str">
        <f>IF(ISBLANK('1. obr.'!E1),"",'1. obr.'!E1)</f>
        <v/>
      </c>
      <c r="E11" s="149">
        <f>'1. obr.'!B10</f>
        <v>0</v>
      </c>
      <c r="F11" s="149">
        <f>'1. obr.'!C10</f>
        <v>0</v>
      </c>
      <c r="G11" s="136">
        <f>'1. obr.'!D13</f>
        <v>0</v>
      </c>
      <c r="H11" s="141">
        <f>'1. obr.'!D10</f>
        <v>0</v>
      </c>
      <c r="I11" s="110">
        <f>'1. obr.'!H23</f>
        <v>0</v>
      </c>
      <c r="J11" s="111">
        <f>'1. obr.'!H10</f>
        <v>0</v>
      </c>
      <c r="K11" s="111">
        <f>'1. obr.'!H9</f>
        <v>0.06</v>
      </c>
      <c r="L11" s="111">
        <f>'1. obr.'!H24</f>
        <v>0</v>
      </c>
      <c r="M11" s="111">
        <f>'1. obr.'!H25</f>
        <v>0</v>
      </c>
      <c r="N11" s="111">
        <f>'1. obr.'!H26</f>
        <v>0</v>
      </c>
      <c r="O11" s="112">
        <f>'1. obr.'!H27</f>
        <v>0</v>
      </c>
    </row>
    <row r="12" spans="1:15" s="80" customFormat="1" ht="12.9" customHeight="1" x14ac:dyDescent="0.25">
      <c r="A12" s="172"/>
      <c r="B12" s="113"/>
      <c r="C12" s="114">
        <f>'1. obr.'!H7</f>
        <v>0</v>
      </c>
      <c r="D12" s="115">
        <f>'1. obr.'!H8</f>
        <v>0</v>
      </c>
      <c r="E12" s="150"/>
      <c r="F12" s="150"/>
      <c r="G12" s="137"/>
      <c r="H12" s="142"/>
      <c r="I12" s="25"/>
      <c r="J12" s="25"/>
      <c r="K12" s="25"/>
      <c r="L12" s="25"/>
      <c r="M12" s="25"/>
      <c r="N12" s="25"/>
      <c r="O12" s="116"/>
    </row>
    <row r="13" spans="1:15" s="80" customFormat="1" ht="12.9" customHeight="1" x14ac:dyDescent="0.25">
      <c r="A13" s="173">
        <v>2</v>
      </c>
      <c r="B13" s="145" t="str">
        <f>IF(ISBLANK('2. obr.'!C1),"",'2. obr.'!C1)</f>
        <v/>
      </c>
      <c r="C13" s="302" t="str">
        <f>IF(ISBLANK('2. obr.'!E1),"",'2. obr.'!E1)</f>
        <v/>
      </c>
      <c r="D13" s="303" t="str">
        <f>IF(ISBLANK('1. obr.'!E3),"",'1. obr.'!E3)</f>
        <v/>
      </c>
      <c r="E13" s="151">
        <f>'2. obr.'!B10</f>
        <v>0</v>
      </c>
      <c r="F13" s="151">
        <f>'2. obr.'!C10</f>
        <v>0</v>
      </c>
      <c r="G13" s="138">
        <f>'2. obr.'!D13</f>
        <v>0</v>
      </c>
      <c r="H13" s="143">
        <f>'2. obr.'!D10</f>
        <v>0</v>
      </c>
      <c r="I13" s="111">
        <f>'2. obr.'!H23</f>
        <v>0</v>
      </c>
      <c r="J13" s="111">
        <f>'2. obr.'!H10</f>
        <v>0</v>
      </c>
      <c r="K13" s="111">
        <f>'2. obr.'!H9</f>
        <v>0.06</v>
      </c>
      <c r="L13" s="111">
        <f>'2. obr.'!H24</f>
        <v>0</v>
      </c>
      <c r="M13" s="111">
        <f>'2. obr.'!H25</f>
        <v>0</v>
      </c>
      <c r="N13" s="111">
        <f>'2. obr.'!H26</f>
        <v>0</v>
      </c>
      <c r="O13" s="112">
        <f>'2. obr.'!H27</f>
        <v>0</v>
      </c>
    </row>
    <row r="14" spans="1:15" s="80" customFormat="1" ht="12.9" customHeight="1" x14ac:dyDescent="0.25">
      <c r="A14" s="174"/>
      <c r="B14" s="113"/>
      <c r="C14" s="114">
        <f>'2. obr.'!H7</f>
        <v>0</v>
      </c>
      <c r="D14" s="115">
        <f>'2. obr.'!H8</f>
        <v>0</v>
      </c>
      <c r="E14" s="150"/>
      <c r="F14" s="150"/>
      <c r="G14" s="139"/>
      <c r="H14" s="142"/>
      <c r="I14" s="118"/>
      <c r="J14" s="118"/>
      <c r="K14" s="118"/>
      <c r="L14" s="118"/>
      <c r="M14" s="118"/>
      <c r="N14" s="118"/>
      <c r="O14" s="119"/>
    </row>
    <row r="15" spans="1:15" s="80" customFormat="1" ht="12.9" customHeight="1" x14ac:dyDescent="0.25">
      <c r="A15" s="173">
        <v>3</v>
      </c>
      <c r="B15" s="117" t="str">
        <f>IF(ISBLANK('3.obr.'!C1),"",'3.obr.'!C1)</f>
        <v/>
      </c>
      <c r="C15" s="300" t="str">
        <f>IF(ISBLANK('3.obr.'!E1),"",'3.obr.'!E1)</f>
        <v/>
      </c>
      <c r="D15" s="301" t="str">
        <f>IF(ISBLANK('1. obr.'!E5),"",'1. obr.'!E5)</f>
        <v/>
      </c>
      <c r="E15" s="152">
        <f>'3.obr.'!B10</f>
        <v>0</v>
      </c>
      <c r="F15" s="152">
        <f>'3.obr.'!C10</f>
        <v>0</v>
      </c>
      <c r="G15" s="138">
        <f>'3.obr.'!D13</f>
        <v>0</v>
      </c>
      <c r="H15" s="143">
        <f>'3.obr.'!D10</f>
        <v>0</v>
      </c>
      <c r="I15" s="111">
        <f>'3.obr.'!H23</f>
        <v>0</v>
      </c>
      <c r="J15" s="111">
        <f>'3.obr.'!H10</f>
        <v>0</v>
      </c>
      <c r="K15" s="111">
        <f>'3.obr.'!H9</f>
        <v>0.06</v>
      </c>
      <c r="L15" s="111">
        <f>'3.obr.'!H24</f>
        <v>0</v>
      </c>
      <c r="M15" s="111">
        <f>'3.obr.'!H25</f>
        <v>0</v>
      </c>
      <c r="N15" s="111">
        <f>'3.obr.'!H26</f>
        <v>0</v>
      </c>
      <c r="O15" s="112">
        <f>'3.obr.'!H27</f>
        <v>0</v>
      </c>
    </row>
    <row r="16" spans="1:15" s="80" customFormat="1" ht="12.9" customHeight="1" x14ac:dyDescent="0.25">
      <c r="A16" s="172"/>
      <c r="B16" s="113"/>
      <c r="C16" s="114">
        <f>'3.obr.'!H7</f>
        <v>0</v>
      </c>
      <c r="D16" s="115">
        <f>'3.obr.'!H8</f>
        <v>0</v>
      </c>
      <c r="E16" s="150"/>
      <c r="F16" s="150"/>
      <c r="G16" s="137"/>
      <c r="H16" s="142"/>
      <c r="I16" s="25"/>
      <c r="J16" s="25"/>
      <c r="K16" s="25"/>
      <c r="L16" s="25"/>
      <c r="M16" s="25"/>
      <c r="N16" s="25"/>
      <c r="O16" s="116"/>
    </row>
    <row r="17" spans="1:16" s="80" customFormat="1" ht="12.9" customHeight="1" x14ac:dyDescent="0.25">
      <c r="A17" s="173">
        <v>4</v>
      </c>
      <c r="B17" s="117" t="str">
        <f>IF(ISBLANK('4.obr.'!C1),"",'4.obr.'!C1)</f>
        <v/>
      </c>
      <c r="C17" s="300" t="str">
        <f>IF(ISBLANK('4.obr.'!E1),"",'4.obr.'!E1)</f>
        <v/>
      </c>
      <c r="D17" s="301" t="str">
        <f>IF(ISBLANK('1. obr.'!E7),"",'1. obr.'!E7)</f>
        <v/>
      </c>
      <c r="E17" s="152">
        <f>'4.obr.'!B10</f>
        <v>0</v>
      </c>
      <c r="F17" s="152">
        <f>'4.obr.'!C10</f>
        <v>0</v>
      </c>
      <c r="G17" s="138">
        <f>'4.obr.'!D13</f>
        <v>0</v>
      </c>
      <c r="H17" s="143">
        <f>'4.obr.'!D10</f>
        <v>0</v>
      </c>
      <c r="I17" s="111">
        <f>'4.obr.'!H23</f>
        <v>0</v>
      </c>
      <c r="J17" s="111">
        <f>'4.obr.'!H10</f>
        <v>0</v>
      </c>
      <c r="K17" s="111">
        <f>'4.obr.'!H9</f>
        <v>0.06</v>
      </c>
      <c r="L17" s="111">
        <f>'4.obr.'!H24</f>
        <v>0</v>
      </c>
      <c r="M17" s="111">
        <f>'4.obr.'!H25</f>
        <v>0</v>
      </c>
      <c r="N17" s="111">
        <f>'4.obr.'!H26</f>
        <v>0</v>
      </c>
      <c r="O17" s="112">
        <f>'4.obr.'!H27</f>
        <v>0</v>
      </c>
    </row>
    <row r="18" spans="1:16" s="80" customFormat="1" ht="12.9" customHeight="1" x14ac:dyDescent="0.25">
      <c r="A18" s="172"/>
      <c r="B18" s="113"/>
      <c r="C18" s="114">
        <f>'4.obr.'!H7</f>
        <v>0</v>
      </c>
      <c r="D18" s="115">
        <f>'4.obr.'!H8</f>
        <v>0</v>
      </c>
      <c r="E18" s="150"/>
      <c r="F18" s="150"/>
      <c r="G18" s="137"/>
      <c r="H18" s="142"/>
      <c r="I18" s="25"/>
      <c r="J18" s="25"/>
      <c r="K18" s="25"/>
      <c r="L18" s="25"/>
      <c r="M18" s="25"/>
      <c r="N18" s="25"/>
      <c r="O18" s="116"/>
    </row>
    <row r="19" spans="1:16" s="80" customFormat="1" ht="12.9" customHeight="1" x14ac:dyDescent="0.25">
      <c r="A19" s="173">
        <v>5</v>
      </c>
      <c r="B19" s="145" t="str">
        <f>IF(ISBLANK('5.obr.'!C1),"",'5.obr.'!C1)</f>
        <v/>
      </c>
      <c r="C19" s="302" t="str">
        <f>IF(ISBLANK('5.obr.'!E1),"",'5.obr.'!E1)</f>
        <v/>
      </c>
      <c r="D19" s="304" t="str">
        <f>IF(ISBLANK('1. obr.'!E9),"",'1. obr.'!E9)</f>
        <v/>
      </c>
      <c r="E19" s="151">
        <f>'5.obr.'!B10</f>
        <v>0</v>
      </c>
      <c r="F19" s="151">
        <f>'5.obr.'!C10</f>
        <v>0</v>
      </c>
      <c r="G19" s="138">
        <f>'5.obr.'!D13</f>
        <v>0</v>
      </c>
      <c r="H19" s="143">
        <f>'5.obr.'!D10</f>
        <v>0</v>
      </c>
      <c r="I19" s="111">
        <f>'5.obr.'!H23</f>
        <v>0</v>
      </c>
      <c r="J19" s="111">
        <f>'5.obr.'!H10</f>
        <v>0</v>
      </c>
      <c r="K19" s="111">
        <f>'5.obr.'!H9</f>
        <v>0.06</v>
      </c>
      <c r="L19" s="111">
        <f>'5.obr.'!H24</f>
        <v>0</v>
      </c>
      <c r="M19" s="111">
        <f>'5.obr.'!H25</f>
        <v>0</v>
      </c>
      <c r="N19" s="111">
        <f>'5.obr.'!H26</f>
        <v>0</v>
      </c>
      <c r="O19" s="112">
        <f>'5.obr.'!H27</f>
        <v>0</v>
      </c>
    </row>
    <row r="20" spans="1:16" s="80" customFormat="1" ht="12.9" customHeight="1" x14ac:dyDescent="0.25">
      <c r="A20" s="172"/>
      <c r="B20" s="113"/>
      <c r="C20" s="114">
        <f>'5.obr.'!H7</f>
        <v>0</v>
      </c>
      <c r="D20" s="115">
        <f>'5.obr.'!H8</f>
        <v>0</v>
      </c>
      <c r="E20" s="150"/>
      <c r="F20" s="150"/>
      <c r="G20" s="137"/>
      <c r="H20" s="142"/>
      <c r="I20" s="25"/>
      <c r="J20" s="25"/>
      <c r="K20" s="25"/>
      <c r="L20" s="25"/>
      <c r="M20" s="25"/>
      <c r="N20" s="25"/>
      <c r="O20" s="116"/>
    </row>
    <row r="21" spans="1:16" s="80" customFormat="1" ht="12.9" customHeight="1" x14ac:dyDescent="0.25">
      <c r="A21" s="173">
        <v>6</v>
      </c>
      <c r="B21" s="145" t="str">
        <f>IF(ISBLANK('6.obr.'!C1),"",'6.obr.'!C1)</f>
        <v/>
      </c>
      <c r="C21" s="302" t="str">
        <f>IF(ISBLANK('6.obr.'!E1),"",'6.obr.'!E1)</f>
        <v/>
      </c>
      <c r="D21" s="304" t="str">
        <f>IF(ISBLANK('1. obr.'!E11),"",'1. obr.'!E11)</f>
        <v/>
      </c>
      <c r="E21" s="151">
        <f>'6.obr.'!B10</f>
        <v>0</v>
      </c>
      <c r="F21" s="151">
        <f>'6.obr.'!C10</f>
        <v>0</v>
      </c>
      <c r="G21" s="138">
        <f>'6.obr.'!D13</f>
        <v>0</v>
      </c>
      <c r="H21" s="143">
        <f>'6.obr.'!D10</f>
        <v>0</v>
      </c>
      <c r="I21" s="111">
        <f>'6.obr.'!H23</f>
        <v>0</v>
      </c>
      <c r="J21" s="111">
        <f>'6.obr.'!H10</f>
        <v>0</v>
      </c>
      <c r="K21" s="111">
        <f>'6.obr.'!H9</f>
        <v>0.06</v>
      </c>
      <c r="L21" s="111">
        <f>'6.obr.'!H24</f>
        <v>0</v>
      </c>
      <c r="M21" s="111">
        <f>'6.obr.'!H25</f>
        <v>0</v>
      </c>
      <c r="N21" s="111">
        <f>'6.obr.'!H26</f>
        <v>0</v>
      </c>
      <c r="O21" s="112">
        <f>'6.obr.'!H27</f>
        <v>0</v>
      </c>
    </row>
    <row r="22" spans="1:16" s="80" customFormat="1" ht="12.9" customHeight="1" x14ac:dyDescent="0.25">
      <c r="A22" s="172"/>
      <c r="B22" s="113"/>
      <c r="C22" s="114">
        <f>'6.obr.'!H7</f>
        <v>0</v>
      </c>
      <c r="D22" s="115">
        <f>'6.obr.'!H8</f>
        <v>0</v>
      </c>
      <c r="E22" s="150"/>
      <c r="F22" s="150"/>
      <c r="G22" s="137"/>
      <c r="H22" s="142"/>
      <c r="I22" s="25"/>
      <c r="J22" s="25"/>
      <c r="K22" s="25"/>
      <c r="L22" s="25"/>
      <c r="M22" s="25"/>
      <c r="N22" s="25"/>
      <c r="O22" s="116"/>
    </row>
    <row r="23" spans="1:16" s="80" customFormat="1" ht="12.9" customHeight="1" x14ac:dyDescent="0.25">
      <c r="A23" s="173">
        <v>7</v>
      </c>
      <c r="B23" s="145" t="str">
        <f>IF(ISBLANK('7.obr.'!C1),"",'7.obr.'!C1)</f>
        <v/>
      </c>
      <c r="C23" s="302" t="str">
        <f>IF(ISBLANK('7.obr.'!E1),"",'7.obr.'!E1)</f>
        <v/>
      </c>
      <c r="D23" s="304" t="str">
        <f>IF(ISBLANK('1. obr.'!E13),"",'1. obr.'!E13)</f>
        <v/>
      </c>
      <c r="E23" s="151">
        <f>'7.obr.'!B10</f>
        <v>0</v>
      </c>
      <c r="F23" s="151">
        <f>'7.obr.'!C10</f>
        <v>0</v>
      </c>
      <c r="G23" s="138">
        <f>'7.obr.'!D13</f>
        <v>0</v>
      </c>
      <c r="H23" s="143">
        <f>'7.obr.'!D10</f>
        <v>0</v>
      </c>
      <c r="I23" s="111">
        <f>'7.obr.'!H23</f>
        <v>0</v>
      </c>
      <c r="J23" s="111">
        <f>'7.obr.'!H10</f>
        <v>0</v>
      </c>
      <c r="K23" s="111">
        <f>'7.obr.'!H9</f>
        <v>0.06</v>
      </c>
      <c r="L23" s="111">
        <f>'7.obr.'!H24</f>
        <v>0</v>
      </c>
      <c r="M23" s="111">
        <f>'7.obr.'!H25</f>
        <v>0</v>
      </c>
      <c r="N23" s="111">
        <f>'7.obr.'!H26</f>
        <v>0</v>
      </c>
      <c r="O23" s="112">
        <f>'7.obr.'!H27</f>
        <v>0</v>
      </c>
    </row>
    <row r="24" spans="1:16" s="80" customFormat="1" ht="12.9" customHeight="1" x14ac:dyDescent="0.25">
      <c r="A24" s="172"/>
      <c r="B24" s="113"/>
      <c r="C24" s="114">
        <f>'7.obr.'!H7</f>
        <v>0</v>
      </c>
      <c r="D24" s="115">
        <f>'7.obr.'!H8</f>
        <v>0</v>
      </c>
      <c r="E24" s="150"/>
      <c r="F24" s="150"/>
      <c r="G24" s="137"/>
      <c r="H24" s="142"/>
      <c r="I24" s="25"/>
      <c r="J24" s="25"/>
      <c r="K24" s="25"/>
      <c r="L24" s="25"/>
      <c r="M24" s="25"/>
      <c r="N24" s="25"/>
      <c r="O24" s="116"/>
    </row>
    <row r="25" spans="1:16" s="80" customFormat="1" ht="12.9" customHeight="1" x14ac:dyDescent="0.25">
      <c r="A25" s="173">
        <v>8</v>
      </c>
      <c r="B25" s="117" t="str">
        <f>IF(ISBLANK('8.obr.'!C1),"",'8.obr.'!C1)</f>
        <v/>
      </c>
      <c r="C25" s="300" t="str">
        <f>IF(ISBLANK('8.obr.'!E1),"",'8.obr.'!E1)</f>
        <v/>
      </c>
      <c r="D25" s="301" t="str">
        <f>IF(ISBLANK('1. obr.'!E15),"",'1. obr.'!E15)</f>
        <v/>
      </c>
      <c r="E25" s="152">
        <f>'8.obr.'!B10</f>
        <v>0</v>
      </c>
      <c r="F25" s="152">
        <f>'8.obr.'!C10</f>
        <v>0</v>
      </c>
      <c r="G25" s="138">
        <f>'8.obr.'!D13</f>
        <v>0</v>
      </c>
      <c r="H25" s="143">
        <f>'8.obr.'!D10</f>
        <v>0</v>
      </c>
      <c r="I25" s="111">
        <f>'8.obr.'!H23</f>
        <v>0</v>
      </c>
      <c r="J25" s="111">
        <f>'8.obr.'!H10</f>
        <v>0</v>
      </c>
      <c r="K25" s="111">
        <f>'8.obr.'!H9</f>
        <v>0.06</v>
      </c>
      <c r="L25" s="111">
        <f>'8.obr.'!H24</f>
        <v>0</v>
      </c>
      <c r="M25" s="111">
        <f>'8.obr.'!H25</f>
        <v>0</v>
      </c>
      <c r="N25" s="111">
        <f>'8.obr.'!H26</f>
        <v>0</v>
      </c>
      <c r="O25" s="112">
        <f>'8.obr.'!H27</f>
        <v>0</v>
      </c>
    </row>
    <row r="26" spans="1:16" s="80" customFormat="1" ht="12.9" customHeight="1" thickBot="1" x14ac:dyDescent="0.3">
      <c r="A26" s="175"/>
      <c r="B26" s="120"/>
      <c r="C26" s="146">
        <f>'8.obr.'!H7</f>
        <v>0</v>
      </c>
      <c r="D26" s="147">
        <f>'8.obr.'!H8</f>
        <v>0</v>
      </c>
      <c r="E26" s="153"/>
      <c r="F26" s="153"/>
      <c r="G26" s="180"/>
      <c r="H26" s="144"/>
      <c r="I26" s="121"/>
      <c r="J26" s="121"/>
      <c r="K26" s="121"/>
      <c r="L26" s="121"/>
      <c r="M26" s="121"/>
      <c r="N26" s="121"/>
      <c r="O26" s="122"/>
    </row>
    <row r="27" spans="1:16" s="80" customFormat="1" ht="12.9" customHeight="1" thickTop="1" x14ac:dyDescent="0.25">
      <c r="A27" s="176"/>
      <c r="B27" s="176"/>
      <c r="C27" s="176"/>
      <c r="D27" s="176"/>
      <c r="E27" s="177"/>
      <c r="F27" s="178"/>
      <c r="G27" s="324" t="s">
        <v>95</v>
      </c>
      <c r="H27" s="325"/>
      <c r="I27" s="24">
        <f>SUMIF(I10:I26,"&gt;0",I10:I26)</f>
        <v>0</v>
      </c>
      <c r="J27" s="24"/>
      <c r="K27" s="24"/>
      <c r="L27" s="25">
        <f>SUMIF(L10:L26,"&gt;0",L10:L26)</f>
        <v>0</v>
      </c>
      <c r="M27" s="25">
        <f>SUMIF(M10:M26,"&gt;0",M10:M26)</f>
        <v>0</v>
      </c>
      <c r="N27" s="26">
        <f>SUMIF(N10:N26,"&gt;0",N10:N26)</f>
        <v>0</v>
      </c>
      <c r="O27" s="123">
        <f>SUMIF(O10:O26,"&gt;0",O10:O26)</f>
        <v>0</v>
      </c>
    </row>
    <row r="28" spans="1:16" s="80" customFormat="1" ht="12.9" customHeight="1" x14ac:dyDescent="0.2">
      <c r="A28" s="85"/>
      <c r="B28" s="85"/>
      <c r="C28" s="85"/>
      <c r="D28" s="85"/>
      <c r="E28" s="91"/>
      <c r="F28" s="91"/>
      <c r="G28" s="91"/>
      <c r="H28" s="91"/>
      <c r="I28" s="91"/>
      <c r="J28" s="91"/>
      <c r="K28" s="91"/>
      <c r="L28" s="92"/>
      <c r="M28" s="92"/>
      <c r="N28" s="92"/>
      <c r="O28" s="87"/>
      <c r="P28" s="87"/>
    </row>
    <row r="29" spans="1:16" s="80" customFormat="1" ht="12.9" customHeight="1" x14ac:dyDescent="0.25">
      <c r="A29" s="62" t="s">
        <v>117</v>
      </c>
      <c r="B29" s="85"/>
      <c r="C29" s="85"/>
      <c r="D29" s="85"/>
      <c r="E29" s="91"/>
      <c r="F29" s="91"/>
      <c r="G29" s="91"/>
      <c r="H29" s="91"/>
      <c r="I29" s="91"/>
      <c r="J29" s="91"/>
      <c r="K29" s="91"/>
      <c r="L29" s="92"/>
      <c r="M29" s="92"/>
      <c r="N29" s="92"/>
    </row>
    <row r="30" spans="1:16" s="108" customFormat="1" ht="12.9" customHeight="1" x14ac:dyDescent="0.2">
      <c r="G30" s="124"/>
      <c r="H30" s="124"/>
      <c r="L30" s="182"/>
      <c r="M30" s="183"/>
      <c r="N30" s="184"/>
    </row>
    <row r="31" spans="1:16" s="108" customFormat="1" ht="12.9" customHeight="1" x14ac:dyDescent="0.25">
      <c r="A31" s="88"/>
      <c r="D31" s="100" t="s">
        <v>20</v>
      </c>
      <c r="E31" s="309"/>
      <c r="F31" s="310"/>
      <c r="G31" s="124"/>
      <c r="H31" s="124"/>
      <c r="I31" s="80" t="s">
        <v>96</v>
      </c>
      <c r="K31" s="84"/>
      <c r="L31" s="318"/>
      <c r="M31" s="319"/>
      <c r="N31" s="320"/>
      <c r="O31" s="185"/>
    </row>
    <row r="32" spans="1:16" s="108" customFormat="1" ht="12.9" customHeight="1" x14ac:dyDescent="0.25">
      <c r="A32" s="94" t="s">
        <v>9</v>
      </c>
      <c r="B32" s="128"/>
      <c r="C32" s="127"/>
      <c r="D32" s="127"/>
      <c r="E32" s="128"/>
      <c r="F32" s="129"/>
      <c r="G32" s="124"/>
      <c r="H32" s="124"/>
      <c r="I32" s="93" t="s">
        <v>97</v>
      </c>
      <c r="L32" s="321"/>
      <c r="M32" s="322"/>
      <c r="N32" s="323"/>
      <c r="O32" s="179"/>
    </row>
    <row r="33" spans="1:15" s="108" customFormat="1" ht="12.9" customHeight="1" x14ac:dyDescent="0.25">
      <c r="A33" s="306"/>
      <c r="B33" s="307"/>
      <c r="C33" s="307"/>
      <c r="D33" s="307"/>
      <c r="E33" s="308"/>
      <c r="F33" s="128"/>
      <c r="G33" s="125"/>
      <c r="H33" s="125"/>
      <c r="I33" s="305"/>
      <c r="J33" s="305"/>
      <c r="K33" s="305"/>
      <c r="L33" s="305"/>
      <c r="M33" s="305"/>
    </row>
    <row r="34" spans="1:15" ht="12.9" customHeight="1" x14ac:dyDescent="0.25">
      <c r="A34" s="62"/>
      <c r="B34" s="62"/>
      <c r="C34" s="62"/>
      <c r="D34" s="62"/>
      <c r="F34" s="108"/>
      <c r="G34" s="124"/>
      <c r="H34" s="124"/>
      <c r="I34" s="108"/>
      <c r="J34" s="108"/>
      <c r="K34" s="108"/>
      <c r="L34" s="84"/>
      <c r="M34" s="125"/>
      <c r="N34" s="126"/>
    </row>
    <row r="35" spans="1:15" ht="12.9" customHeight="1" x14ac:dyDescent="0.25">
      <c r="B35" s="101" t="s">
        <v>14</v>
      </c>
      <c r="C35" s="131"/>
      <c r="D35" s="181"/>
      <c r="E35" s="129"/>
      <c r="G35" s="81" t="s">
        <v>15</v>
      </c>
      <c r="H35" s="81"/>
      <c r="I35" s="80"/>
      <c r="J35" s="80"/>
      <c r="K35" s="80"/>
      <c r="L35" s="81"/>
      <c r="M35" s="86"/>
      <c r="N35" s="86" t="s">
        <v>10</v>
      </c>
      <c r="O35" s="80"/>
    </row>
    <row r="36" spans="1:15" s="132" customFormat="1" ht="12.9" customHeight="1" x14ac:dyDescent="0.25">
      <c r="B36" s="127"/>
      <c r="G36" s="130"/>
      <c r="H36" s="130"/>
      <c r="I36" s="62"/>
      <c r="J36" s="62"/>
      <c r="K36" s="62"/>
      <c r="L36" s="84"/>
      <c r="M36" s="125"/>
      <c r="N36" s="126"/>
    </row>
    <row r="37" spans="1:15" s="132" customFormat="1" ht="17.100000000000001" customHeight="1" x14ac:dyDescent="0.25">
      <c r="C37" s="298" t="s">
        <v>113</v>
      </c>
      <c r="D37" s="299"/>
      <c r="E37" s="133"/>
      <c r="G37" s="130"/>
      <c r="H37" s="130"/>
      <c r="I37" s="62"/>
      <c r="J37" s="62"/>
      <c r="K37" s="62"/>
      <c r="L37" s="84"/>
      <c r="M37" s="125"/>
      <c r="N37" s="126"/>
    </row>
    <row r="38" spans="1:15" s="132" customFormat="1" x14ac:dyDescent="0.25">
      <c r="A38" s="127"/>
      <c r="B38" s="127"/>
      <c r="C38" s="108"/>
      <c r="D38" s="108"/>
      <c r="E38" s="108"/>
      <c r="G38" s="130"/>
      <c r="H38" s="130"/>
      <c r="L38" s="84"/>
      <c r="M38" s="125"/>
      <c r="N38" s="126"/>
    </row>
    <row r="39" spans="1:15" s="132" customFormat="1" x14ac:dyDescent="0.25">
      <c r="A39" s="127"/>
      <c r="B39" s="127"/>
      <c r="G39" s="130"/>
      <c r="H39" s="130"/>
      <c r="L39" s="84"/>
      <c r="M39" s="125"/>
      <c r="N39" s="126"/>
    </row>
    <row r="40" spans="1:15" s="132" customFormat="1" x14ac:dyDescent="0.25">
      <c r="A40" s="134"/>
      <c r="B40" s="134"/>
      <c r="C40" s="108"/>
      <c r="D40" s="108"/>
      <c r="E40" s="108"/>
      <c r="G40" s="130"/>
      <c r="H40" s="130"/>
      <c r="L40" s="84"/>
      <c r="M40" s="125"/>
      <c r="N40" s="126"/>
    </row>
    <row r="41" spans="1:15" s="132" customFormat="1" x14ac:dyDescent="0.25">
      <c r="A41" s="134"/>
      <c r="B41" s="134"/>
      <c r="C41" s="108"/>
      <c r="D41" s="108"/>
      <c r="E41" s="108"/>
      <c r="G41" s="130"/>
      <c r="H41" s="130"/>
      <c r="L41" s="84"/>
      <c r="M41" s="125"/>
      <c r="N41" s="126"/>
    </row>
    <row r="42" spans="1:15" s="132" customFormat="1" x14ac:dyDescent="0.25">
      <c r="A42" s="134"/>
      <c r="B42" s="134"/>
      <c r="C42" s="108"/>
      <c r="D42" s="108"/>
      <c r="E42" s="108"/>
      <c r="G42" s="130"/>
      <c r="H42" s="130"/>
      <c r="L42" s="84"/>
      <c r="M42" s="125"/>
      <c r="N42" s="126"/>
    </row>
    <row r="43" spans="1:15" x14ac:dyDescent="0.25">
      <c r="A43" s="95"/>
      <c r="B43" s="95"/>
      <c r="C43" s="108"/>
      <c r="D43" s="108"/>
      <c r="E43" s="108"/>
      <c r="L43" s="84"/>
      <c r="M43" s="125"/>
      <c r="N43" s="126"/>
    </row>
    <row r="44" spans="1:15" x14ac:dyDescent="0.25">
      <c r="A44" s="96"/>
      <c r="B44" s="96"/>
      <c r="C44" s="108"/>
      <c r="D44" s="108"/>
      <c r="E44" s="108"/>
      <c r="L44" s="135"/>
      <c r="M44" s="125"/>
      <c r="N44" s="126"/>
    </row>
    <row r="45" spans="1:15" x14ac:dyDescent="0.25">
      <c r="A45" s="62"/>
      <c r="B45" s="62"/>
      <c r="C45" s="108"/>
      <c r="D45" s="108"/>
      <c r="E45" s="108"/>
      <c r="F45" s="108"/>
      <c r="G45" s="124"/>
      <c r="H45" s="124"/>
      <c r="I45" s="108"/>
      <c r="J45" s="108"/>
      <c r="K45" s="108"/>
      <c r="L45" s="97"/>
      <c r="M45" s="62"/>
      <c r="N45" s="62"/>
    </row>
  </sheetData>
  <sheetProtection algorithmName="SHA-512" hashValue="NuS+Pr3Ams7pQdn0NoeEhXjhDRp2N+YgIeSIb9Md/1XIHShs46StztHctRdUc9b2tjwl7y47RotbKvtckHNYPg==" saltValue="yNTH9UtSvIY9eNK7VObpcw==" spinCount="100000" sheet="1" selectLockedCells="1"/>
  <mergeCells count="23">
    <mergeCell ref="A1:D1"/>
    <mergeCell ref="A2:D2"/>
    <mergeCell ref="A3:D3"/>
    <mergeCell ref="L31:N31"/>
    <mergeCell ref="L32:N32"/>
    <mergeCell ref="G27:H27"/>
    <mergeCell ref="C5:D5"/>
    <mergeCell ref="C6:D6"/>
    <mergeCell ref="H5:K5"/>
    <mergeCell ref="E6:K6"/>
    <mergeCell ref="I33:M33"/>
    <mergeCell ref="A33:E33"/>
    <mergeCell ref="E31:F31"/>
    <mergeCell ref="C8:D8"/>
    <mergeCell ref="C11:D11"/>
    <mergeCell ref="C23:D23"/>
    <mergeCell ref="C37:D37"/>
    <mergeCell ref="C25:D25"/>
    <mergeCell ref="C13:D13"/>
    <mergeCell ref="C15:D15"/>
    <mergeCell ref="C17:D17"/>
    <mergeCell ref="C19:D19"/>
    <mergeCell ref="C21:D21"/>
  </mergeCells>
  <phoneticPr fontId="2" type="noConversion"/>
  <pageMargins left="0.25" right="0.25" top="0.75" bottom="0.75" header="0.3" footer="0.3"/>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I38"/>
  <sheetViews>
    <sheetView showGridLines="0" workbookViewId="0">
      <selection activeCell="A23" sqref="A23"/>
    </sheetView>
  </sheetViews>
  <sheetFormatPr defaultColWidth="19.33203125" defaultRowHeight="13.2" x14ac:dyDescent="0.25"/>
  <cols>
    <col min="1" max="1" width="15.6640625" style="1" customWidth="1"/>
    <col min="2" max="2" width="51.6640625" style="2" customWidth="1"/>
    <col min="4" max="4" width="15" customWidth="1"/>
  </cols>
  <sheetData>
    <row r="1" spans="1:4" ht="66" x14ac:dyDescent="0.25">
      <c r="A1" s="3" t="s">
        <v>4</v>
      </c>
      <c r="B1" s="4" t="s">
        <v>34</v>
      </c>
      <c r="C1" s="3" t="s">
        <v>77</v>
      </c>
      <c r="D1" s="3" t="s">
        <v>76</v>
      </c>
    </row>
    <row r="2" spans="1:4" x14ac:dyDescent="0.25">
      <c r="A2" s="32">
        <v>1</v>
      </c>
      <c r="B2" s="33" t="s">
        <v>26</v>
      </c>
      <c r="C2" s="34">
        <v>80</v>
      </c>
      <c r="D2" s="34">
        <v>90</v>
      </c>
    </row>
    <row r="3" spans="1:4" x14ac:dyDescent="0.25">
      <c r="A3" s="32">
        <v>2</v>
      </c>
      <c r="B3" s="33" t="s">
        <v>27</v>
      </c>
      <c r="C3" s="34">
        <v>70</v>
      </c>
      <c r="D3" s="34">
        <v>80</v>
      </c>
    </row>
    <row r="4" spans="1:4" x14ac:dyDescent="0.25">
      <c r="A4" s="32">
        <v>5</v>
      </c>
      <c r="B4" s="33" t="s">
        <v>55</v>
      </c>
      <c r="C4" s="34">
        <v>70</v>
      </c>
      <c r="D4" s="34">
        <v>80</v>
      </c>
    </row>
    <row r="5" spans="1:4" x14ac:dyDescent="0.25">
      <c r="A5" s="32">
        <v>8</v>
      </c>
      <c r="B5" s="33" t="s">
        <v>32</v>
      </c>
      <c r="C5" s="34">
        <v>90</v>
      </c>
      <c r="D5" s="34">
        <v>100</v>
      </c>
    </row>
    <row r="6" spans="1:4" x14ac:dyDescent="0.25">
      <c r="A6" s="32">
        <v>9</v>
      </c>
      <c r="B6" s="33" t="s">
        <v>33</v>
      </c>
      <c r="C6" s="34">
        <v>70</v>
      </c>
      <c r="D6" s="34">
        <v>80</v>
      </c>
    </row>
    <row r="7" spans="1:4" x14ac:dyDescent="0.25">
      <c r="A7" s="35">
        <v>3</v>
      </c>
      <c r="B7" s="36" t="s">
        <v>28</v>
      </c>
      <c r="C7" s="37">
        <v>100</v>
      </c>
      <c r="D7" s="37">
        <v>100</v>
      </c>
    </row>
    <row r="8" spans="1:4" x14ac:dyDescent="0.25">
      <c r="A8" s="35">
        <v>4</v>
      </c>
      <c r="B8" s="36" t="s">
        <v>29</v>
      </c>
      <c r="C8" s="37">
        <v>100</v>
      </c>
      <c r="D8" s="37">
        <v>100</v>
      </c>
    </row>
    <row r="9" spans="1:4" x14ac:dyDescent="0.25">
      <c r="A9" s="35">
        <v>6</v>
      </c>
      <c r="B9" s="36" t="s">
        <v>30</v>
      </c>
      <c r="C9" s="37">
        <v>80</v>
      </c>
      <c r="D9" s="37">
        <v>80</v>
      </c>
    </row>
    <row r="10" spans="1:4" x14ac:dyDescent="0.25">
      <c r="A10" s="186">
        <v>7</v>
      </c>
      <c r="B10" s="187" t="s">
        <v>31</v>
      </c>
      <c r="C10" s="188">
        <v>100</v>
      </c>
      <c r="D10" s="188">
        <v>100</v>
      </c>
    </row>
    <row r="11" spans="1:4" x14ac:dyDescent="0.25">
      <c r="A11" s="35">
        <v>10</v>
      </c>
      <c r="B11" s="36" t="s">
        <v>65</v>
      </c>
      <c r="C11" s="37">
        <v>80</v>
      </c>
      <c r="D11" s="37">
        <v>80</v>
      </c>
    </row>
    <row r="12" spans="1:4" x14ac:dyDescent="0.25">
      <c r="A12" s="35">
        <v>11</v>
      </c>
      <c r="B12" s="36" t="s">
        <v>56</v>
      </c>
      <c r="C12" s="37">
        <v>100</v>
      </c>
      <c r="D12" s="37">
        <v>100</v>
      </c>
    </row>
    <row r="13" spans="1:4" x14ac:dyDescent="0.25">
      <c r="A13" s="35">
        <v>12</v>
      </c>
      <c r="B13" s="36" t="s">
        <v>35</v>
      </c>
      <c r="C13" s="37">
        <v>100</v>
      </c>
      <c r="D13" s="37">
        <v>100</v>
      </c>
    </row>
    <row r="14" spans="1:4" x14ac:dyDescent="0.25">
      <c r="A14" s="40">
        <v>16</v>
      </c>
      <c r="B14" s="41" t="s">
        <v>118</v>
      </c>
      <c r="C14" s="42">
        <v>80</v>
      </c>
      <c r="D14" s="42">
        <v>80</v>
      </c>
    </row>
    <row r="15" spans="1:4" ht="13.8" thickBot="1" x14ac:dyDescent="0.3">
      <c r="A15" s="40"/>
      <c r="B15" s="41"/>
      <c r="C15" s="42"/>
      <c r="D15" s="42"/>
    </row>
    <row r="16" spans="1:4" ht="24.6" thickBot="1" x14ac:dyDescent="0.3">
      <c r="A16" s="40"/>
      <c r="B16" s="43" t="s">
        <v>83</v>
      </c>
      <c r="C16" s="233" t="s">
        <v>74</v>
      </c>
      <c r="D16" s="234"/>
    </row>
    <row r="17" spans="1:9" ht="13.8" thickBot="1" x14ac:dyDescent="0.3">
      <c r="A17" s="27" t="s">
        <v>66</v>
      </c>
      <c r="B17" s="28" t="s">
        <v>78</v>
      </c>
      <c r="C17" s="231" t="s">
        <v>107</v>
      </c>
      <c r="D17" s="232"/>
      <c r="E17" s="235" t="s">
        <v>82</v>
      </c>
      <c r="F17" s="236"/>
      <c r="G17" s="236"/>
      <c r="H17" s="236"/>
    </row>
    <row r="18" spans="1:9" ht="13.8" thickBot="1" x14ac:dyDescent="0.3">
      <c r="A18" s="27" t="s">
        <v>67</v>
      </c>
      <c r="B18" s="28" t="s">
        <v>79</v>
      </c>
      <c r="C18" s="231" t="s">
        <v>107</v>
      </c>
      <c r="D18" s="232"/>
      <c r="E18" s="237"/>
      <c r="F18" s="238"/>
      <c r="G18" s="238"/>
      <c r="H18" s="238"/>
    </row>
    <row r="19" spans="1:9" ht="13.8" thickBot="1" x14ac:dyDescent="0.3">
      <c r="A19" s="38" t="s">
        <v>73</v>
      </c>
      <c r="B19" s="39" t="s">
        <v>75</v>
      </c>
      <c r="C19" s="229" t="s">
        <v>119</v>
      </c>
      <c r="D19" s="230"/>
      <c r="E19" s="237"/>
      <c r="F19" s="238"/>
      <c r="G19" s="238"/>
      <c r="H19" s="238"/>
    </row>
    <row r="20" spans="1:9" x14ac:dyDescent="0.25">
      <c r="E20" s="237"/>
      <c r="F20" s="238"/>
      <c r="G20" s="238"/>
      <c r="H20" s="238"/>
    </row>
    <row r="21" spans="1:9" x14ac:dyDescent="0.25">
      <c r="A21" s="44"/>
      <c r="B21" s="45"/>
      <c r="C21" s="45"/>
      <c r="D21" s="45"/>
    </row>
    <row r="22" spans="1:9" x14ac:dyDescent="0.25">
      <c r="A22" s="44" t="s">
        <v>120</v>
      </c>
      <c r="B22" s="45"/>
      <c r="C22" s="45"/>
      <c r="D22" s="45"/>
    </row>
    <row r="23" spans="1:9" x14ac:dyDescent="0.25">
      <c r="A23" s="192">
        <v>722.02</v>
      </c>
      <c r="B23" s="219" t="s">
        <v>146</v>
      </c>
      <c r="C23" s="45"/>
      <c r="D23" s="45"/>
    </row>
    <row r="24" spans="1:9" x14ac:dyDescent="0.25">
      <c r="A24" s="44"/>
      <c r="B24" s="45"/>
      <c r="C24" s="45"/>
      <c r="D24" s="45"/>
    </row>
    <row r="25" spans="1:9" x14ac:dyDescent="0.25">
      <c r="A25" s="46"/>
      <c r="B25" s="47"/>
      <c r="C25" s="47"/>
      <c r="D25" s="47"/>
      <c r="E25" s="47"/>
      <c r="F25" s="47"/>
      <c r="G25" s="47"/>
      <c r="H25" s="47"/>
      <c r="I25" s="47"/>
    </row>
    <row r="26" spans="1:9" x14ac:dyDescent="0.25">
      <c r="A26" s="46"/>
      <c r="B26" s="47"/>
      <c r="C26" s="47"/>
      <c r="D26" s="47"/>
      <c r="E26" s="47"/>
      <c r="F26" s="47"/>
      <c r="G26" s="47"/>
      <c r="H26" s="47"/>
      <c r="I26" s="47"/>
    </row>
    <row r="27" spans="1:9" x14ac:dyDescent="0.25">
      <c r="A27" s="46"/>
      <c r="B27" s="47"/>
      <c r="C27" s="47"/>
      <c r="D27" s="47"/>
      <c r="E27" s="47"/>
      <c r="F27" s="47"/>
      <c r="G27" s="47"/>
      <c r="H27" s="47"/>
      <c r="I27" s="47"/>
    </row>
    <row r="28" spans="1:9" x14ac:dyDescent="0.25">
      <c r="A28" s="46"/>
      <c r="B28" s="47"/>
      <c r="C28" s="47"/>
      <c r="D28" s="47"/>
      <c r="E28" s="47"/>
      <c r="F28" s="47"/>
      <c r="G28" s="47"/>
      <c r="H28" s="47"/>
      <c r="I28" s="47"/>
    </row>
    <row r="29" spans="1:9" x14ac:dyDescent="0.25">
      <c r="A29" s="46"/>
      <c r="B29" s="47"/>
      <c r="C29" s="47"/>
      <c r="D29" s="47"/>
      <c r="E29" s="47"/>
      <c r="F29" s="47"/>
      <c r="G29" s="47"/>
      <c r="H29" s="47"/>
      <c r="I29" s="47"/>
    </row>
    <row r="30" spans="1:9" x14ac:dyDescent="0.25">
      <c r="A30" s="46"/>
      <c r="B30" s="47"/>
      <c r="C30" s="47"/>
      <c r="D30" s="47"/>
      <c r="E30" s="47"/>
      <c r="F30" s="47"/>
      <c r="G30" s="47"/>
      <c r="H30" s="47"/>
      <c r="I30" s="47"/>
    </row>
    <row r="31" spans="1:9" x14ac:dyDescent="0.25">
      <c r="A31" s="46"/>
      <c r="B31" s="47"/>
      <c r="C31" s="47"/>
      <c r="D31" s="47"/>
      <c r="E31" s="47"/>
      <c r="F31" s="47"/>
      <c r="G31" s="47"/>
      <c r="H31" s="47"/>
      <c r="I31" s="47"/>
    </row>
    <row r="32" spans="1:9" x14ac:dyDescent="0.25">
      <c r="A32" s="46"/>
      <c r="B32" s="47"/>
      <c r="C32" s="47"/>
      <c r="D32" s="47"/>
      <c r="E32" s="47"/>
      <c r="F32" s="47"/>
      <c r="G32" s="47"/>
      <c r="H32" s="47"/>
      <c r="I32" s="47"/>
    </row>
    <row r="33" spans="1:9" x14ac:dyDescent="0.25">
      <c r="A33" s="46"/>
      <c r="B33" s="47"/>
      <c r="C33" s="47"/>
      <c r="D33" s="47"/>
      <c r="E33" s="47"/>
      <c r="F33" s="47"/>
      <c r="G33" s="47"/>
      <c r="H33" s="47"/>
      <c r="I33" s="47"/>
    </row>
    <row r="34" spans="1:9" x14ac:dyDescent="0.25">
      <c r="A34" s="46"/>
      <c r="B34" s="47"/>
      <c r="C34" s="47"/>
      <c r="D34" s="47"/>
      <c r="E34" s="47"/>
      <c r="F34" s="47"/>
      <c r="G34" s="47"/>
      <c r="H34" s="47"/>
      <c r="I34" s="47"/>
    </row>
    <row r="35" spans="1:9" x14ac:dyDescent="0.25">
      <c r="A35" s="46"/>
      <c r="B35" s="47"/>
      <c r="C35" s="47"/>
      <c r="D35" s="47"/>
      <c r="E35" s="47"/>
      <c r="F35" s="47"/>
      <c r="G35" s="47"/>
      <c r="H35" s="47"/>
      <c r="I35" s="47"/>
    </row>
    <row r="36" spans="1:9" x14ac:dyDescent="0.25">
      <c r="A36" s="46"/>
      <c r="B36" s="47"/>
      <c r="C36" s="47"/>
      <c r="D36" s="47"/>
      <c r="E36" s="47"/>
      <c r="F36" s="47"/>
      <c r="G36" s="47"/>
      <c r="H36" s="47"/>
      <c r="I36" s="47"/>
    </row>
    <row r="37" spans="1:9" x14ac:dyDescent="0.25">
      <c r="A37" s="46"/>
      <c r="B37" s="47"/>
      <c r="C37" s="47"/>
      <c r="D37" s="47"/>
      <c r="E37" s="47"/>
      <c r="F37" s="47"/>
      <c r="G37" s="47"/>
      <c r="H37" s="47"/>
      <c r="I37" s="47"/>
    </row>
    <row r="38" spans="1:9" x14ac:dyDescent="0.25">
      <c r="A38" s="46"/>
      <c r="B38" s="47"/>
      <c r="C38" s="47"/>
      <c r="D38" s="47"/>
      <c r="E38" s="47"/>
      <c r="F38" s="47"/>
      <c r="G38" s="47"/>
      <c r="H38" s="47"/>
      <c r="I38" s="47"/>
    </row>
  </sheetData>
  <sheetProtection algorithmName="SHA-512" hashValue="F5lVnLBgCw7K/9yAgwBsoWmyjyr59/iBpzKpG5XjRaqsjQnn3EGTDtqpmA5cCZ8l5L4Zro5G2TXFx3dqzDp/zA==" saltValue="7dIHc0lkgvQyQO6pMhmc4w==" spinCount="100000" sheet="1" objects="1" scenarios="1"/>
  <mergeCells count="5">
    <mergeCell ref="C19:D19"/>
    <mergeCell ref="C17:D17"/>
    <mergeCell ref="C18:D18"/>
    <mergeCell ref="C16:D16"/>
    <mergeCell ref="E17:H20"/>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defaultRowHeight="13.2" x14ac:dyDescent="0.25"/>
  <sheetData>
    <row r="1" spans="1:1" x14ac:dyDescent="0.25">
      <c r="A1">
        <v>0</v>
      </c>
    </row>
    <row r="2" spans="1:1" x14ac:dyDescent="0.25">
      <c r="A2">
        <v>0.06</v>
      </c>
    </row>
    <row r="3" spans="1:1" x14ac:dyDescent="0.25">
      <c r="A3">
        <v>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pageSetUpPr fitToPage="1"/>
  </sheetPr>
  <dimension ref="A1:I39"/>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1.33203125" style="63" customWidth="1"/>
    <col min="4" max="4" width="24.88671875" style="63" customWidth="1"/>
    <col min="5" max="5" width="8.6640625" style="63" customWidth="1"/>
    <col min="6" max="6" width="28.5546875" style="63" customWidth="1"/>
    <col min="7" max="7" width="14.109375" style="50" customWidth="1"/>
    <col min="8" max="8" width="28.44140625" style="50" customWidth="1"/>
    <col min="9" max="16384" width="9.109375" style="50"/>
  </cols>
  <sheetData>
    <row r="1" spans="1:8" ht="14.4" thickBot="1" x14ac:dyDescent="0.3">
      <c r="A1" s="48"/>
      <c r="B1" s="49" t="s">
        <v>89</v>
      </c>
      <c r="C1" s="201"/>
      <c r="D1" s="49" t="s">
        <v>39</v>
      </c>
      <c r="E1" s="250"/>
      <c r="F1" s="251"/>
      <c r="G1" s="252"/>
    </row>
    <row r="2" spans="1:8" s="56" customFormat="1" x14ac:dyDescent="0.25">
      <c r="A2" s="51"/>
      <c r="B2" s="52"/>
      <c r="C2" s="53"/>
      <c r="D2" s="52"/>
      <c r="E2" s="54"/>
      <c r="F2" s="55"/>
      <c r="G2" s="55"/>
    </row>
    <row r="3" spans="1:8" x14ac:dyDescent="0.25">
      <c r="A3" s="56" t="s">
        <v>145</v>
      </c>
      <c r="B3" s="56"/>
      <c r="C3" s="57"/>
      <c r="D3" s="57"/>
      <c r="E3" s="57"/>
      <c r="F3" s="220" t="s">
        <v>144</v>
      </c>
      <c r="G3" s="221">
        <f>zahtevek!L6</f>
        <v>0</v>
      </c>
    </row>
    <row r="4" spans="1:8" x14ac:dyDescent="0.25">
      <c r="A4" s="58"/>
      <c r="B4" s="49" t="s">
        <v>40</v>
      </c>
      <c r="C4" s="12"/>
      <c r="D4" s="59" t="s">
        <v>57</v>
      </c>
      <c r="E4" s="12"/>
      <c r="F4" s="58" t="s">
        <v>24</v>
      </c>
    </row>
    <row r="5" spans="1:8" x14ac:dyDescent="0.25">
      <c r="A5" s="58"/>
      <c r="B5" s="49" t="s">
        <v>41</v>
      </c>
      <c r="C5" s="13"/>
      <c r="D5" s="60" t="s">
        <v>57</v>
      </c>
      <c r="E5" s="12"/>
      <c r="F5" s="58" t="s">
        <v>24</v>
      </c>
    </row>
    <row r="6" spans="1:8" s="56" customFormat="1" ht="14.4" thickBot="1" x14ac:dyDescent="0.3">
      <c r="A6" s="61"/>
      <c r="B6" s="52" t="s">
        <v>42</v>
      </c>
      <c r="C6" s="16"/>
      <c r="D6" s="52" t="s">
        <v>64</v>
      </c>
      <c r="E6" s="12"/>
      <c r="F6" s="52" t="s">
        <v>43</v>
      </c>
      <c r="G6" s="12"/>
    </row>
    <row r="7" spans="1:8" ht="14.4" thickBot="1" x14ac:dyDescent="0.3">
      <c r="A7" s="62"/>
      <c r="B7" s="62"/>
      <c r="F7" s="266" t="s">
        <v>138</v>
      </c>
      <c r="G7" s="267"/>
      <c r="H7" s="155"/>
    </row>
    <row r="8" spans="1:8" ht="14.4" thickBot="1" x14ac:dyDescent="0.3">
      <c r="B8" s="255" t="s">
        <v>3</v>
      </c>
      <c r="C8" s="256"/>
      <c r="D8" s="64"/>
      <c r="F8" s="266" t="s">
        <v>139</v>
      </c>
      <c r="G8" s="267"/>
      <c r="H8" s="155"/>
    </row>
    <row r="9" spans="1:8" s="65" customFormat="1" ht="31.5" customHeight="1" thickBot="1" x14ac:dyDescent="0.3">
      <c r="B9" s="66" t="s">
        <v>1</v>
      </c>
      <c r="C9" s="66" t="s">
        <v>2</v>
      </c>
      <c r="D9" s="253" t="s">
        <v>0</v>
      </c>
      <c r="E9" s="254"/>
      <c r="F9" s="263" t="s">
        <v>140</v>
      </c>
      <c r="G9" s="264"/>
      <c r="H9" s="99">
        <v>0.06</v>
      </c>
    </row>
    <row r="10" spans="1:8" s="67" customFormat="1" ht="27" customHeight="1" thickBot="1" x14ac:dyDescent="0.3">
      <c r="B10" s="29"/>
      <c r="C10" s="29"/>
      <c r="D10" s="257"/>
      <c r="E10" s="258"/>
      <c r="F10" s="261" t="s">
        <v>141</v>
      </c>
      <c r="G10" s="265"/>
      <c r="H10" s="189"/>
    </row>
    <row r="11" spans="1:8" ht="14.4" thickBot="1" x14ac:dyDescent="0.3">
      <c r="B11" s="68" t="s">
        <v>68</v>
      </c>
      <c r="C11" s="222"/>
      <c r="D11" s="259" t="str">
        <f>IF(ISBLANK(C11),"",VLOOKUP(C11,šifrant!A:B,2,FALSE))</f>
        <v/>
      </c>
      <c r="E11" s="260"/>
      <c r="F11" s="261" t="s">
        <v>142</v>
      </c>
      <c r="G11" s="262"/>
      <c r="H11" s="191">
        <f>ROUND(H23*(H10/100)*0.0885,2)</f>
        <v>0</v>
      </c>
    </row>
    <row r="12" spans="1:8" ht="14.4" thickBot="1" x14ac:dyDescent="0.3">
      <c r="B12" s="69"/>
      <c r="C12" s="70"/>
      <c r="D12" s="71"/>
      <c r="E12" s="57"/>
      <c r="F12" s="263" t="s">
        <v>143</v>
      </c>
      <c r="G12" s="264"/>
      <c r="H12" s="190">
        <f>ROUND(H23*0.0885,2)</f>
        <v>0</v>
      </c>
    </row>
    <row r="13" spans="1:8" ht="15.75" customHeight="1" thickBot="1" x14ac:dyDescent="0.3">
      <c r="B13" s="67"/>
      <c r="C13" s="49" t="s">
        <v>44</v>
      </c>
      <c r="D13" s="30"/>
      <c r="E13" s="72" t="str">
        <f>IF(ISBLANK(D13),"",VLOOKUP(D13,šifrant!A:B,2,FALSE))</f>
        <v/>
      </c>
    </row>
    <row r="14" spans="1:8" ht="14.4" thickBot="1" x14ac:dyDescent="0.3">
      <c r="B14" s="67"/>
      <c r="C14" s="49" t="s">
        <v>45</v>
      </c>
      <c r="D14" s="23" t="str">
        <f>IF(OR(ISBLANK(C11),ISBLANK(D13)),"0",IF(C11="A",VLOOKUP(D13,šifrant!A:C,3,FALSE),VLOOKUP(D13,šifrant!A:D,4,FALSE)))</f>
        <v>0</v>
      </c>
      <c r="E14" s="73"/>
      <c r="F14" s="213" t="s">
        <v>133</v>
      </c>
      <c r="G14" s="239">
        <f>IF(UPPER(H8)="DA",0,IF(ISBLANK(H10),H12,H12-H11))</f>
        <v>0</v>
      </c>
      <c r="H14" s="249"/>
    </row>
    <row r="15" spans="1:8" ht="14.4" thickBot="1" x14ac:dyDescent="0.3">
      <c r="B15" s="67"/>
      <c r="C15" s="49" t="s">
        <v>46</v>
      </c>
      <c r="D15" s="5"/>
      <c r="E15" s="73"/>
      <c r="F15" s="218" t="s">
        <v>134</v>
      </c>
      <c r="G15" s="239">
        <f>IF(UPPER(H8)="DA",0,ROUND(H23*0.0656,2))</f>
        <v>0</v>
      </c>
      <c r="H15" s="240"/>
    </row>
    <row r="16" spans="1:8" ht="14.4" thickBot="1" x14ac:dyDescent="0.3">
      <c r="B16" s="67"/>
      <c r="C16" s="67"/>
      <c r="D16" s="74"/>
      <c r="E16" s="73"/>
      <c r="F16" s="52" t="s">
        <v>135</v>
      </c>
      <c r="G16" s="239">
        <f>IF(UPPER(H8)="DA",0,ROUND((H23*H9)/100,2))</f>
        <v>0</v>
      </c>
      <c r="H16" s="240"/>
    </row>
    <row r="17" spans="1:8" ht="14.4" thickBot="1" x14ac:dyDescent="0.3">
      <c r="A17" s="49" t="s">
        <v>47</v>
      </c>
      <c r="B17" s="12"/>
      <c r="C17" s="49" t="s">
        <v>48</v>
      </c>
      <c r="D17" s="17"/>
      <c r="E17" s="73"/>
      <c r="F17" s="52" t="s">
        <v>136</v>
      </c>
      <c r="G17" s="239">
        <f>IF(UPPER(H8)="DA",0,ROUND(H23*0.001,2))</f>
        <v>0</v>
      </c>
      <c r="H17" s="240"/>
    </row>
    <row r="18" spans="1:8" ht="14.4" thickBot="1" x14ac:dyDescent="0.3">
      <c r="B18" s="207"/>
      <c r="C18" s="208" t="s">
        <v>49</v>
      </c>
      <c r="D18" s="209"/>
      <c r="E18" s="73"/>
      <c r="F18" s="52" t="s">
        <v>137</v>
      </c>
      <c r="G18" s="239">
        <f>IF(UPPER(H8)="DA",0,ROUND(H23*0.0053,2))</f>
        <v>0</v>
      </c>
      <c r="H18" s="240"/>
    </row>
    <row r="19" spans="1:8" ht="14.4" thickBot="1" x14ac:dyDescent="0.3">
      <c r="B19" s="210"/>
      <c r="C19" s="208" t="s">
        <v>50</v>
      </c>
      <c r="D19" s="211"/>
      <c r="E19" s="50"/>
    </row>
    <row r="20" spans="1:8" ht="14.4" thickBot="1" x14ac:dyDescent="0.3">
      <c r="B20" s="67"/>
      <c r="C20" s="67"/>
      <c r="D20" s="75"/>
      <c r="E20" s="57"/>
      <c r="F20" s="58"/>
      <c r="G20" s="49" t="s">
        <v>51</v>
      </c>
      <c r="H20" s="20">
        <f>IF(D19=0,0,ROUND(D18/D19,2))</f>
        <v>0</v>
      </c>
    </row>
    <row r="21" spans="1:8" ht="14.4" thickBot="1" x14ac:dyDescent="0.3">
      <c r="B21" s="247" t="s">
        <v>149</v>
      </c>
      <c r="C21" s="248"/>
      <c r="D21" s="194"/>
      <c r="E21" s="203"/>
      <c r="F21" s="207"/>
      <c r="G21" s="208" t="s">
        <v>121</v>
      </c>
      <c r="H21" s="212">
        <f>ROUND(H20*D15*D14/100,2)</f>
        <v>0</v>
      </c>
    </row>
    <row r="22" spans="1:8" ht="14.4" thickBot="1" x14ac:dyDescent="0.3">
      <c r="B22" s="248"/>
      <c r="C22" s="248"/>
      <c r="F22" s="204"/>
      <c r="G22" s="206" t="s">
        <v>123</v>
      </c>
      <c r="H22" s="205">
        <f>ROUND(+MIN(H21*D10,D21*D10),2)</f>
        <v>0</v>
      </c>
    </row>
    <row r="23" spans="1:8" ht="14.4" thickBot="1" x14ac:dyDescent="0.3">
      <c r="B23" s="195"/>
      <c r="C23" s="196" t="s">
        <v>150</v>
      </c>
      <c r="D23" s="224">
        <f>ROUND(D24*D10,2)</f>
        <v>0</v>
      </c>
      <c r="E23" s="197"/>
      <c r="F23" s="198"/>
      <c r="G23" s="199" t="s">
        <v>122</v>
      </c>
      <c r="H23" s="200">
        <f>IF(H22=0,0,MAX(H22,D23))</f>
        <v>0</v>
      </c>
    </row>
    <row r="24" spans="1:8" ht="17.399999999999999" customHeight="1" thickBot="1" x14ac:dyDescent="0.3">
      <c r="B24" s="223"/>
      <c r="C24" s="225" t="s">
        <v>157</v>
      </c>
      <c r="D24" s="228">
        <f>IF(G3=0,0,ROUND((šifrant!A23/G3),6))</f>
        <v>0</v>
      </c>
      <c r="E24" s="50"/>
      <c r="F24" s="58"/>
      <c r="G24" s="49" t="s">
        <v>52</v>
      </c>
      <c r="H24" s="20">
        <f>G14+G15+G16+G17+G18</f>
        <v>0</v>
      </c>
    </row>
    <row r="25" spans="1:8" ht="18" customHeight="1" thickBot="1" x14ac:dyDescent="0.3">
      <c r="F25" s="67"/>
      <c r="G25" s="76" t="s">
        <v>54</v>
      </c>
      <c r="H25" s="21">
        <f>ROUND(H23+H24,2)</f>
        <v>0</v>
      </c>
    </row>
    <row r="26" spans="1:8" ht="18.600000000000001" customHeight="1" thickBot="1" x14ac:dyDescent="0.3">
      <c r="A26" s="273" t="s">
        <v>124</v>
      </c>
      <c r="B26" s="274"/>
      <c r="C26" s="274"/>
      <c r="D26" s="274"/>
      <c r="E26" s="58"/>
      <c r="G26" s="49" t="s">
        <v>91</v>
      </c>
      <c r="H26" s="15"/>
    </row>
    <row r="27" spans="1:8" ht="14.4" thickBot="1" x14ac:dyDescent="0.3">
      <c r="A27" s="275" t="s">
        <v>125</v>
      </c>
      <c r="B27" s="276"/>
      <c r="C27" s="276"/>
      <c r="D27" s="277">
        <f>H21</f>
        <v>0</v>
      </c>
      <c r="F27" s="77"/>
      <c r="G27" s="76" t="s">
        <v>53</v>
      </c>
      <c r="H27" s="22">
        <f>H25+H26</f>
        <v>0</v>
      </c>
    </row>
    <row r="28" spans="1:8" ht="12" customHeight="1" x14ac:dyDescent="0.25">
      <c r="A28" s="276"/>
      <c r="B28" s="276"/>
      <c r="C28" s="276"/>
      <c r="D28" s="278"/>
      <c r="F28" s="77"/>
      <c r="G28" s="76"/>
      <c r="H28" s="202"/>
    </row>
    <row r="29" spans="1:8" ht="13.8" customHeight="1" x14ac:dyDescent="0.25">
      <c r="A29" s="241" t="s">
        <v>128</v>
      </c>
      <c r="B29" s="241"/>
      <c r="C29" s="241"/>
      <c r="D29" s="242">
        <f>ROUND(D21,2)</f>
        <v>0</v>
      </c>
      <c r="E29" s="50"/>
    </row>
    <row r="30" spans="1:8" ht="12.6" customHeight="1" x14ac:dyDescent="0.25">
      <c r="A30" s="241"/>
      <c r="B30" s="241"/>
      <c r="C30" s="241"/>
      <c r="D30" s="243"/>
      <c r="E30" s="50"/>
      <c r="F30" s="244" t="s">
        <v>132</v>
      </c>
      <c r="G30" s="245"/>
      <c r="H30" s="246"/>
    </row>
    <row r="31" spans="1:8" ht="15" customHeight="1" x14ac:dyDescent="0.25">
      <c r="A31" s="280" t="s">
        <v>158</v>
      </c>
      <c r="B31" s="281"/>
      <c r="C31" s="281"/>
      <c r="D31" s="282">
        <f xml:space="preserve"> IF(D10=0,0,ROUND(D23/D10,2))</f>
        <v>0</v>
      </c>
      <c r="E31" s="50"/>
      <c r="F31" s="272" t="s">
        <v>127</v>
      </c>
      <c r="G31" s="269"/>
      <c r="H31" s="272" t="s">
        <v>131</v>
      </c>
    </row>
    <row r="32" spans="1:8" ht="13.8" customHeight="1" x14ac:dyDescent="0.25">
      <c r="A32" s="281"/>
      <c r="B32" s="281"/>
      <c r="C32" s="281"/>
      <c r="D32" s="283"/>
      <c r="F32" s="279"/>
      <c r="G32" s="279"/>
      <c r="H32" s="269"/>
    </row>
    <row r="33" spans="1:9" ht="16.8" customHeight="1" x14ac:dyDescent="0.25">
      <c r="A33" s="216"/>
      <c r="B33" s="217"/>
      <c r="C33" s="214"/>
      <c r="D33" s="214"/>
      <c r="E33" s="214"/>
      <c r="F33" s="268" t="s">
        <v>126</v>
      </c>
      <c r="G33" s="269"/>
      <c r="H33" s="268" t="s">
        <v>130</v>
      </c>
    </row>
    <row r="34" spans="1:9" ht="7.8" customHeight="1" x14ac:dyDescent="0.25">
      <c r="A34" s="284" t="s">
        <v>129</v>
      </c>
      <c r="B34" s="270"/>
      <c r="D34" s="214"/>
      <c r="E34" s="214"/>
      <c r="F34" s="269"/>
      <c r="G34" s="269"/>
      <c r="H34" s="269"/>
      <c r="I34" s="215"/>
    </row>
    <row r="35" spans="1:9" ht="28.2" customHeight="1" thickBot="1" x14ac:dyDescent="0.3">
      <c r="A35" s="285"/>
      <c r="B35" s="271"/>
      <c r="C35" s="286" t="s">
        <v>148</v>
      </c>
      <c r="D35" s="226"/>
      <c r="E35" s="226"/>
      <c r="F35" s="288" t="s">
        <v>159</v>
      </c>
      <c r="G35" s="288"/>
      <c r="H35" s="227" t="s">
        <v>160</v>
      </c>
    </row>
    <row r="36" spans="1:9" ht="71.400000000000006" customHeight="1" x14ac:dyDescent="0.25">
      <c r="A36" s="285"/>
      <c r="B36" s="271"/>
      <c r="C36" s="287"/>
      <c r="D36" s="289" t="s">
        <v>161</v>
      </c>
      <c r="E36" s="290"/>
      <c r="F36" s="290"/>
      <c r="G36" s="290"/>
      <c r="H36" s="291"/>
    </row>
    <row r="37" spans="1:9" x14ac:dyDescent="0.25">
      <c r="B37" s="63"/>
      <c r="D37" s="292"/>
      <c r="E37" s="293"/>
      <c r="F37" s="293"/>
      <c r="G37" s="293"/>
      <c r="H37" s="294"/>
    </row>
    <row r="38" spans="1:9" x14ac:dyDescent="0.25">
      <c r="A38" s="78" t="s">
        <v>62</v>
      </c>
      <c r="B38" s="14"/>
      <c r="D38" s="292"/>
      <c r="E38" s="293"/>
      <c r="F38" s="293"/>
      <c r="G38" s="293"/>
      <c r="H38" s="294"/>
    </row>
    <row r="39" spans="1:9" ht="39.6" customHeight="1" thickBot="1" x14ac:dyDescent="0.3">
      <c r="D39" s="295"/>
      <c r="E39" s="296"/>
      <c r="F39" s="296"/>
      <c r="G39" s="296"/>
      <c r="H39" s="297"/>
    </row>
  </sheetData>
  <sheetProtection algorithmName="SHA-512" hashValue="fYsAB9itad/1F/Zdh8gTtc5UQgBP9pEoXrjtrymx+OkurpRXQ5V3ZQmV/A4k+zDGGkm25gVdyDohQrD3WOmE9Q==" saltValue="HOYjZu0VLP8AwxCDnH72Jg==" spinCount="100000" sheet="1" selectLockedCells="1"/>
  <mergeCells count="34">
    <mergeCell ref="H33:H34"/>
    <mergeCell ref="B34:B36"/>
    <mergeCell ref="H31:H32"/>
    <mergeCell ref="A26:D26"/>
    <mergeCell ref="A27:C28"/>
    <mergeCell ref="D27:D28"/>
    <mergeCell ref="F31:G32"/>
    <mergeCell ref="F33:G34"/>
    <mergeCell ref="A31:C32"/>
    <mergeCell ref="D31:D32"/>
    <mergeCell ref="A34:A36"/>
    <mergeCell ref="C35:C36"/>
    <mergeCell ref="F35:G35"/>
    <mergeCell ref="D36:H39"/>
    <mergeCell ref="G14:H14"/>
    <mergeCell ref="E1:G1"/>
    <mergeCell ref="D9:E9"/>
    <mergeCell ref="B8:C8"/>
    <mergeCell ref="D10:E10"/>
    <mergeCell ref="D11:E11"/>
    <mergeCell ref="F11:G11"/>
    <mergeCell ref="F9:G9"/>
    <mergeCell ref="F10:G10"/>
    <mergeCell ref="F12:G12"/>
    <mergeCell ref="F7:G7"/>
    <mergeCell ref="F8:G8"/>
    <mergeCell ref="G15:H15"/>
    <mergeCell ref="G16:H16"/>
    <mergeCell ref="G17:H17"/>
    <mergeCell ref="G18:H18"/>
    <mergeCell ref="A29:C30"/>
    <mergeCell ref="D29:D30"/>
    <mergeCell ref="F30:H30"/>
    <mergeCell ref="B21:C22"/>
  </mergeCells>
  <phoneticPr fontId="2" type="noConversion"/>
  <dataValidations count="3">
    <dataValidation type="list" allowBlank="1" showInputMessage="1" showErrorMessage="1" sqref="C11" xr:uid="{6C1D282E-659C-4FA7-8994-E64EC5A43C66}">
      <formula1>"A,B"</formula1>
    </dataValidation>
    <dataValidation type="list" allowBlank="1" showInputMessage="1" showErrorMessage="1" sqref="H10" xr:uid="{55104B6C-3946-447F-89C5-A6E7B81685AE}">
      <formula1>"30,50"</formula1>
    </dataValidation>
    <dataValidation type="list" showInputMessage="1" showErrorMessage="1" sqref="H7:H8" xr:uid="{0384B69C-1C3F-41B3-B24D-83B826EA3749}">
      <formula1>"DA,NE"</formula1>
    </dataValidation>
  </dataValidations>
  <pageMargins left="0.25" right="0.25" top="0.78" bottom="0.44" header="0.3" footer="0.3"/>
  <pageSetup paperSize="9" scale="85"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8FE3C1D-B311-4D91-BF63-41B80AEDB6D7}">
          <x14:formula1>
            <xm:f>'skriti šifrant'!$A$1:$A$3</xm:f>
          </x14:formula1>
          <xm:sqref>H9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I39"/>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1.33203125" style="63" customWidth="1"/>
    <col min="4" max="4" width="24.88671875" style="63" customWidth="1"/>
    <col min="5" max="5" width="8.6640625" style="63" customWidth="1"/>
    <col min="6" max="6" width="28.5546875" style="63" customWidth="1"/>
    <col min="7" max="7" width="14.109375" style="50" customWidth="1"/>
    <col min="8" max="8" width="28.44140625" style="50" customWidth="1"/>
    <col min="9" max="16384" width="9.109375" style="50"/>
  </cols>
  <sheetData>
    <row r="1" spans="1:8" ht="14.4" thickBot="1" x14ac:dyDescent="0.3">
      <c r="A1" s="48"/>
      <c r="B1" s="49" t="s">
        <v>89</v>
      </c>
      <c r="C1" s="201"/>
      <c r="D1" s="49" t="s">
        <v>39</v>
      </c>
      <c r="E1" s="250"/>
      <c r="F1" s="251"/>
      <c r="G1" s="252"/>
    </row>
    <row r="2" spans="1:8" s="56" customFormat="1" x14ac:dyDescent="0.25">
      <c r="A2" s="51"/>
      <c r="B2" s="52"/>
      <c r="C2" s="53"/>
      <c r="D2" s="52"/>
      <c r="E2" s="54"/>
      <c r="F2" s="55"/>
      <c r="G2" s="55"/>
    </row>
    <row r="3" spans="1:8" x14ac:dyDescent="0.25">
      <c r="A3" s="56" t="s">
        <v>145</v>
      </c>
      <c r="B3" s="56"/>
      <c r="C3" s="57"/>
      <c r="D3" s="57"/>
      <c r="E3" s="57"/>
      <c r="F3" s="220" t="s">
        <v>144</v>
      </c>
      <c r="G3" s="221">
        <f>zahtevek!L6</f>
        <v>0</v>
      </c>
    </row>
    <row r="4" spans="1:8" x14ac:dyDescent="0.25">
      <c r="A4" s="58"/>
      <c r="B4" s="49" t="s">
        <v>40</v>
      </c>
      <c r="C4" s="12"/>
      <c r="D4" s="59" t="s">
        <v>57</v>
      </c>
      <c r="E4" s="12"/>
      <c r="F4" s="58" t="s">
        <v>24</v>
      </c>
    </row>
    <row r="5" spans="1:8" x14ac:dyDescent="0.25">
      <c r="A5" s="58"/>
      <c r="B5" s="49" t="s">
        <v>41</v>
      </c>
      <c r="C5" s="13"/>
      <c r="D5" s="60" t="s">
        <v>57</v>
      </c>
      <c r="E5" s="12"/>
      <c r="F5" s="58" t="s">
        <v>24</v>
      </c>
    </row>
    <row r="6" spans="1:8" s="56" customFormat="1" ht="14.4" thickBot="1" x14ac:dyDescent="0.3">
      <c r="A6" s="61"/>
      <c r="B6" s="52" t="s">
        <v>42</v>
      </c>
      <c r="C6" s="16"/>
      <c r="D6" s="52" t="s">
        <v>64</v>
      </c>
      <c r="E6" s="12"/>
      <c r="F6" s="52" t="s">
        <v>43</v>
      </c>
      <c r="G6" s="12"/>
    </row>
    <row r="7" spans="1:8" ht="14.4" thickBot="1" x14ac:dyDescent="0.3">
      <c r="A7" s="62"/>
      <c r="B7" s="62"/>
      <c r="F7" s="266" t="s">
        <v>138</v>
      </c>
      <c r="G7" s="267"/>
      <c r="H7" s="155"/>
    </row>
    <row r="8" spans="1:8" ht="14.4" thickBot="1" x14ac:dyDescent="0.3">
      <c r="B8" s="255" t="s">
        <v>3</v>
      </c>
      <c r="C8" s="256"/>
      <c r="D8" s="64"/>
      <c r="F8" s="266" t="s">
        <v>139</v>
      </c>
      <c r="G8" s="267"/>
      <c r="H8" s="155"/>
    </row>
    <row r="9" spans="1:8" s="65" customFormat="1" ht="31.5" customHeight="1" thickBot="1" x14ac:dyDescent="0.3">
      <c r="B9" s="66" t="s">
        <v>1</v>
      </c>
      <c r="C9" s="66" t="s">
        <v>2</v>
      </c>
      <c r="D9" s="253" t="s">
        <v>0</v>
      </c>
      <c r="E9" s="254"/>
      <c r="F9" s="263" t="s">
        <v>140</v>
      </c>
      <c r="G9" s="264"/>
      <c r="H9" s="99">
        <v>0.06</v>
      </c>
    </row>
    <row r="10" spans="1:8" s="67" customFormat="1" ht="27" customHeight="1" thickBot="1" x14ac:dyDescent="0.3">
      <c r="B10" s="29"/>
      <c r="C10" s="29"/>
      <c r="D10" s="257"/>
      <c r="E10" s="258"/>
      <c r="F10" s="261" t="s">
        <v>141</v>
      </c>
      <c r="G10" s="265"/>
      <c r="H10" s="189"/>
    </row>
    <row r="11" spans="1:8" ht="14.4" thickBot="1" x14ac:dyDescent="0.3">
      <c r="B11" s="68" t="s">
        <v>68</v>
      </c>
      <c r="C11" s="222"/>
      <c r="D11" s="259" t="str">
        <f>IF(ISBLANK(C11),"",VLOOKUP(C11,šifrant!A:B,2,FALSE))</f>
        <v/>
      </c>
      <c r="E11" s="260"/>
      <c r="F11" s="261" t="s">
        <v>142</v>
      </c>
      <c r="G11" s="262"/>
      <c r="H11" s="191">
        <f>ROUND(H23*(H10/100)*0.0885,2)</f>
        <v>0</v>
      </c>
    </row>
    <row r="12" spans="1:8" ht="14.4" thickBot="1" x14ac:dyDescent="0.3">
      <c r="B12" s="69"/>
      <c r="C12" s="70"/>
      <c r="D12" s="71"/>
      <c r="E12" s="57"/>
      <c r="F12" s="263" t="s">
        <v>143</v>
      </c>
      <c r="G12" s="264"/>
      <c r="H12" s="190">
        <f>ROUND(H23*0.0885,2)</f>
        <v>0</v>
      </c>
    </row>
    <row r="13" spans="1:8" ht="15.75" customHeight="1" thickBot="1" x14ac:dyDescent="0.3">
      <c r="B13" s="67"/>
      <c r="C13" s="49" t="s">
        <v>44</v>
      </c>
      <c r="D13" s="30"/>
      <c r="E13" s="72" t="str">
        <f>IF(ISBLANK(D13),"",VLOOKUP(D13,šifrant!A:B,2,FALSE))</f>
        <v/>
      </c>
    </row>
    <row r="14" spans="1:8" ht="14.4" thickBot="1" x14ac:dyDescent="0.3">
      <c r="B14" s="67"/>
      <c r="C14" s="49" t="s">
        <v>45</v>
      </c>
      <c r="D14" s="23" t="str">
        <f>IF(OR(ISBLANK(C11),ISBLANK(D13)),"0",IF(C11="A",VLOOKUP(D13,šifrant!A:C,3,FALSE),VLOOKUP(D13,šifrant!A:D,4,FALSE)))</f>
        <v>0</v>
      </c>
      <c r="E14" s="73"/>
      <c r="F14" s="213" t="s">
        <v>133</v>
      </c>
      <c r="G14" s="239">
        <f>IF(UPPER(H8)="DA",0,IF(ISBLANK(H10),H12,H12-H11))</f>
        <v>0</v>
      </c>
      <c r="H14" s="249"/>
    </row>
    <row r="15" spans="1:8" ht="14.4" thickBot="1" x14ac:dyDescent="0.3">
      <c r="B15" s="67"/>
      <c r="C15" s="49" t="s">
        <v>46</v>
      </c>
      <c r="D15" s="5"/>
      <c r="E15" s="73"/>
      <c r="F15" s="218" t="s">
        <v>134</v>
      </c>
      <c r="G15" s="239">
        <f>IF(UPPER(H8)="DA",0,ROUND(H23*0.0656,2))</f>
        <v>0</v>
      </c>
      <c r="H15" s="240"/>
    </row>
    <row r="16" spans="1:8" ht="14.4" thickBot="1" x14ac:dyDescent="0.3">
      <c r="B16" s="67"/>
      <c r="C16" s="67"/>
      <c r="D16" s="74"/>
      <c r="E16" s="73"/>
      <c r="F16" s="52" t="s">
        <v>135</v>
      </c>
      <c r="G16" s="239">
        <f>IF(UPPER(H8)="DA",0,ROUND((H23*H9)/100,2))</f>
        <v>0</v>
      </c>
      <c r="H16" s="240"/>
    </row>
    <row r="17" spans="1:8" ht="14.4" thickBot="1" x14ac:dyDescent="0.3">
      <c r="A17" s="49" t="s">
        <v>47</v>
      </c>
      <c r="B17" s="12"/>
      <c r="C17" s="49" t="s">
        <v>48</v>
      </c>
      <c r="D17" s="17"/>
      <c r="E17" s="73"/>
      <c r="F17" s="52" t="s">
        <v>136</v>
      </c>
      <c r="G17" s="239">
        <f>IF(UPPER(H8)="DA",0,ROUND(H23*0.001,2))</f>
        <v>0</v>
      </c>
      <c r="H17" s="240"/>
    </row>
    <row r="18" spans="1:8" ht="14.4" thickBot="1" x14ac:dyDescent="0.3">
      <c r="B18" s="207"/>
      <c r="C18" s="208" t="s">
        <v>49</v>
      </c>
      <c r="D18" s="209"/>
      <c r="E18" s="73"/>
      <c r="F18" s="52" t="s">
        <v>137</v>
      </c>
      <c r="G18" s="239">
        <f>IF(UPPER(H8)="DA",0,ROUND(H23*0.0053,2))</f>
        <v>0</v>
      </c>
      <c r="H18" s="240"/>
    </row>
    <row r="19" spans="1:8" ht="14.4" thickBot="1" x14ac:dyDescent="0.3">
      <c r="B19" s="210"/>
      <c r="C19" s="208" t="s">
        <v>50</v>
      </c>
      <c r="D19" s="211"/>
      <c r="E19" s="50"/>
    </row>
    <row r="20" spans="1:8" ht="14.4" thickBot="1" x14ac:dyDescent="0.3">
      <c r="B20" s="67"/>
      <c r="C20" s="67"/>
      <c r="D20" s="75"/>
      <c r="E20" s="57"/>
      <c r="F20" s="58"/>
      <c r="G20" s="49" t="s">
        <v>51</v>
      </c>
      <c r="H20" s="20">
        <f>IF(D19=0,0,ROUND(D18/D19,2))</f>
        <v>0</v>
      </c>
    </row>
    <row r="21" spans="1:8" ht="14.4" thickBot="1" x14ac:dyDescent="0.3">
      <c r="B21" s="247" t="s">
        <v>149</v>
      </c>
      <c r="C21" s="248"/>
      <c r="D21" s="194"/>
      <c r="E21" s="203"/>
      <c r="F21" s="207"/>
      <c r="G21" s="208" t="s">
        <v>121</v>
      </c>
      <c r="H21" s="212">
        <f>ROUND(H20*D15*D14/100,2)</f>
        <v>0</v>
      </c>
    </row>
    <row r="22" spans="1:8" ht="14.4" thickBot="1" x14ac:dyDescent="0.3">
      <c r="B22" s="248"/>
      <c r="C22" s="248"/>
      <c r="F22" s="204"/>
      <c r="G22" s="206" t="s">
        <v>123</v>
      </c>
      <c r="H22" s="205">
        <f>ROUND(+MIN(H21*D10,D21*D10),2)</f>
        <v>0</v>
      </c>
    </row>
    <row r="23" spans="1:8" ht="14.4" thickBot="1" x14ac:dyDescent="0.3">
      <c r="B23" s="195"/>
      <c r="C23" s="196" t="s">
        <v>150</v>
      </c>
      <c r="D23" s="224">
        <f>ROUND(D24*D10,2)</f>
        <v>0</v>
      </c>
      <c r="E23" s="197"/>
      <c r="F23" s="198"/>
      <c r="G23" s="199" t="s">
        <v>122</v>
      </c>
      <c r="H23" s="200">
        <f>IF(H22=0,0,MAX(H22,D23))</f>
        <v>0</v>
      </c>
    </row>
    <row r="24" spans="1:8" ht="17.399999999999999" customHeight="1" thickBot="1" x14ac:dyDescent="0.3">
      <c r="B24" s="223"/>
      <c r="C24" s="225" t="s">
        <v>157</v>
      </c>
      <c r="D24" s="228">
        <f>IF(G3=0,0,ROUND((šifrant!A23/G3),6))</f>
        <v>0</v>
      </c>
      <c r="E24" s="50"/>
      <c r="F24" s="58"/>
      <c r="G24" s="49" t="s">
        <v>52</v>
      </c>
      <c r="H24" s="20">
        <f>G14+G15+G16+G17+G18</f>
        <v>0</v>
      </c>
    </row>
    <row r="25" spans="1:8" ht="18" customHeight="1" thickBot="1" x14ac:dyDescent="0.3">
      <c r="F25" s="67"/>
      <c r="G25" s="76" t="s">
        <v>54</v>
      </c>
      <c r="H25" s="21">
        <f>ROUND(H23+H24,2)</f>
        <v>0</v>
      </c>
    </row>
    <row r="26" spans="1:8" ht="18.600000000000001" customHeight="1" thickBot="1" x14ac:dyDescent="0.3">
      <c r="A26" s="273" t="s">
        <v>124</v>
      </c>
      <c r="B26" s="274"/>
      <c r="C26" s="274"/>
      <c r="D26" s="274"/>
      <c r="E26" s="58"/>
      <c r="G26" s="49" t="s">
        <v>91</v>
      </c>
      <c r="H26" s="15"/>
    </row>
    <row r="27" spans="1:8" ht="14.4" thickBot="1" x14ac:dyDescent="0.3">
      <c r="A27" s="275" t="s">
        <v>125</v>
      </c>
      <c r="B27" s="276"/>
      <c r="C27" s="276"/>
      <c r="D27" s="277">
        <f>H21</f>
        <v>0</v>
      </c>
      <c r="F27" s="77"/>
      <c r="G27" s="76" t="s">
        <v>53</v>
      </c>
      <c r="H27" s="22">
        <f>H25+H26</f>
        <v>0</v>
      </c>
    </row>
    <row r="28" spans="1:8" ht="12" customHeight="1" x14ac:dyDescent="0.25">
      <c r="A28" s="276"/>
      <c r="B28" s="276"/>
      <c r="C28" s="276"/>
      <c r="D28" s="278"/>
      <c r="F28" s="77"/>
      <c r="G28" s="76"/>
      <c r="H28" s="202"/>
    </row>
    <row r="29" spans="1:8" ht="13.8" customHeight="1" x14ac:dyDescent="0.25">
      <c r="A29" s="241" t="s">
        <v>128</v>
      </c>
      <c r="B29" s="241"/>
      <c r="C29" s="241"/>
      <c r="D29" s="242">
        <f>ROUND(D21,2)</f>
        <v>0</v>
      </c>
      <c r="E29" s="50"/>
    </row>
    <row r="30" spans="1:8" ht="12.6" customHeight="1" x14ac:dyDescent="0.25">
      <c r="A30" s="241"/>
      <c r="B30" s="241"/>
      <c r="C30" s="241"/>
      <c r="D30" s="243"/>
      <c r="E30" s="50"/>
      <c r="F30" s="244" t="s">
        <v>132</v>
      </c>
      <c r="G30" s="245"/>
      <c r="H30" s="246"/>
    </row>
    <row r="31" spans="1:8" ht="15" customHeight="1" x14ac:dyDescent="0.25">
      <c r="A31" s="280" t="s">
        <v>158</v>
      </c>
      <c r="B31" s="281"/>
      <c r="C31" s="281"/>
      <c r="D31" s="282">
        <f xml:space="preserve"> IF(D10=0,0,ROUND(D23/D10,2))</f>
        <v>0</v>
      </c>
      <c r="E31" s="50"/>
      <c r="F31" s="272" t="s">
        <v>127</v>
      </c>
      <c r="G31" s="269"/>
      <c r="H31" s="272" t="s">
        <v>131</v>
      </c>
    </row>
    <row r="32" spans="1:8" ht="13.8" customHeight="1" x14ac:dyDescent="0.25">
      <c r="A32" s="281"/>
      <c r="B32" s="281"/>
      <c r="C32" s="281"/>
      <c r="D32" s="283"/>
      <c r="F32" s="279"/>
      <c r="G32" s="279"/>
      <c r="H32" s="269"/>
    </row>
    <row r="33" spans="1:9" ht="16.8" customHeight="1" x14ac:dyDescent="0.25">
      <c r="A33" s="216"/>
      <c r="B33" s="217"/>
      <c r="C33" s="214"/>
      <c r="D33" s="214"/>
      <c r="E33" s="214"/>
      <c r="F33" s="268" t="s">
        <v>126</v>
      </c>
      <c r="G33" s="269"/>
      <c r="H33" s="268" t="s">
        <v>130</v>
      </c>
    </row>
    <row r="34" spans="1:9" ht="7.8" customHeight="1" x14ac:dyDescent="0.25">
      <c r="A34" s="284" t="s">
        <v>129</v>
      </c>
      <c r="B34" s="270"/>
      <c r="D34" s="214"/>
      <c r="E34" s="214"/>
      <c r="F34" s="269"/>
      <c r="G34" s="269"/>
      <c r="H34" s="269"/>
      <c r="I34" s="215"/>
    </row>
    <row r="35" spans="1:9" ht="28.2" customHeight="1" thickBot="1" x14ac:dyDescent="0.3">
      <c r="A35" s="285"/>
      <c r="B35" s="271"/>
      <c r="C35" s="286" t="s">
        <v>148</v>
      </c>
      <c r="D35" s="226"/>
      <c r="E35" s="226"/>
      <c r="F35" s="288" t="s">
        <v>159</v>
      </c>
      <c r="G35" s="288"/>
      <c r="H35" s="227" t="s">
        <v>160</v>
      </c>
    </row>
    <row r="36" spans="1:9" ht="71.400000000000006" customHeight="1" x14ac:dyDescent="0.25">
      <c r="A36" s="285"/>
      <c r="B36" s="271"/>
      <c r="C36" s="287"/>
      <c r="D36" s="289" t="s">
        <v>161</v>
      </c>
      <c r="E36" s="290"/>
      <c r="F36" s="290"/>
      <c r="G36" s="290"/>
      <c r="H36" s="291"/>
    </row>
    <row r="37" spans="1:9" x14ac:dyDescent="0.25">
      <c r="B37" s="63"/>
      <c r="D37" s="292"/>
      <c r="E37" s="293"/>
      <c r="F37" s="293"/>
      <c r="G37" s="293"/>
      <c r="H37" s="294"/>
    </row>
    <row r="38" spans="1:9" x14ac:dyDescent="0.25">
      <c r="A38" s="78" t="s">
        <v>62</v>
      </c>
      <c r="B38" s="14"/>
      <c r="D38" s="292"/>
      <c r="E38" s="293"/>
      <c r="F38" s="293"/>
      <c r="G38" s="293"/>
      <c r="H38" s="294"/>
    </row>
    <row r="39" spans="1:9" ht="39.6" customHeight="1" thickBot="1" x14ac:dyDescent="0.3">
      <c r="D39" s="295"/>
      <c r="E39" s="296"/>
      <c r="F39" s="296"/>
      <c r="G39" s="296"/>
      <c r="H39" s="297"/>
    </row>
  </sheetData>
  <sheetProtection algorithmName="SHA-512" hashValue="Lwt+bcbWXorrfZIPYZng/CXPIdCq1oaya55ATzw3X4thAZl6z4hsyQW92V1k7Yi9OiFGSsy+hqMsbDv8pCjKwg==" saltValue="eGJo5acHmzBfbFMvxcxAqA==" spinCount="100000" sheet="1" selectLockedCells="1"/>
  <mergeCells count="34">
    <mergeCell ref="A34:A36"/>
    <mergeCell ref="H33:H34"/>
    <mergeCell ref="B34:B36"/>
    <mergeCell ref="A31:C32"/>
    <mergeCell ref="D31:D32"/>
    <mergeCell ref="F31:G32"/>
    <mergeCell ref="H31:H32"/>
    <mergeCell ref="F33:G34"/>
    <mergeCell ref="C35:C36"/>
    <mergeCell ref="F35:G35"/>
    <mergeCell ref="D36:H39"/>
    <mergeCell ref="G18:H18"/>
    <mergeCell ref="G17:H17"/>
    <mergeCell ref="A27:C28"/>
    <mergeCell ref="D27:D28"/>
    <mergeCell ref="A29:C30"/>
    <mergeCell ref="D29:D30"/>
    <mergeCell ref="A26:D26"/>
    <mergeCell ref="F30:H30"/>
    <mergeCell ref="B21:C22"/>
    <mergeCell ref="E1:G1"/>
    <mergeCell ref="B8:C8"/>
    <mergeCell ref="D9:E9"/>
    <mergeCell ref="D10:E10"/>
    <mergeCell ref="G16:H16"/>
    <mergeCell ref="D11:E11"/>
    <mergeCell ref="F9:G9"/>
    <mergeCell ref="F10:G10"/>
    <mergeCell ref="F11:G11"/>
    <mergeCell ref="F12:G12"/>
    <mergeCell ref="F7:G7"/>
    <mergeCell ref="F8:G8"/>
    <mergeCell ref="G14:H14"/>
    <mergeCell ref="G15:H15"/>
  </mergeCells>
  <phoneticPr fontId="2" type="noConversion"/>
  <dataValidations count="3">
    <dataValidation type="list" allowBlank="1" showInputMessage="1" showErrorMessage="1" sqref="H10" xr:uid="{5CC3CAEC-C1C4-4B84-8551-F99601296BA8}">
      <formula1>"30,50"</formula1>
    </dataValidation>
    <dataValidation type="list" allowBlank="1" showInputMessage="1" showErrorMessage="1" sqref="C11" xr:uid="{A9265514-0FD3-4379-8516-C0D181A792E2}">
      <formula1>"A,B"</formula1>
    </dataValidation>
    <dataValidation type="list" showInputMessage="1" showErrorMessage="1" sqref="H7:H8" xr:uid="{07F0DE39-C97C-40E1-8D1F-C74FA70B5FA2}">
      <formula1>"DA,NE"</formula1>
    </dataValidation>
  </dataValidations>
  <pageMargins left="0.25" right="0.25" top="0.75" bottom="0.75" header="0.3" footer="0.3"/>
  <pageSetup paperSize="9"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AB37E1A-1C0E-4FB4-9490-539D71A3BE72}">
          <x14:formula1>
            <xm:f>'skriti šifrant'!$A$1:$A$3</xm:f>
          </x14:formula1>
          <xm:sqref>H9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A1:I39"/>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1.33203125" style="63" customWidth="1"/>
    <col min="4" max="4" width="24.88671875" style="63" customWidth="1"/>
    <col min="5" max="5" width="8.6640625" style="63" customWidth="1"/>
    <col min="6" max="6" width="28.5546875" style="63" customWidth="1"/>
    <col min="7" max="7" width="14.109375" style="50" customWidth="1"/>
    <col min="8" max="8" width="28.44140625" style="50" customWidth="1"/>
    <col min="9" max="16384" width="9.109375" style="50"/>
  </cols>
  <sheetData>
    <row r="1" spans="1:8" ht="14.4" thickBot="1" x14ac:dyDescent="0.3">
      <c r="A1" s="48"/>
      <c r="B1" s="49" t="s">
        <v>89</v>
      </c>
      <c r="C1" s="201"/>
      <c r="D1" s="49" t="s">
        <v>39</v>
      </c>
      <c r="E1" s="250"/>
      <c r="F1" s="251"/>
      <c r="G1" s="252"/>
    </row>
    <row r="2" spans="1:8" s="56" customFormat="1" x14ac:dyDescent="0.25">
      <c r="A2" s="51"/>
      <c r="B2" s="52"/>
      <c r="C2" s="53"/>
      <c r="D2" s="52"/>
      <c r="E2" s="54"/>
      <c r="F2" s="55"/>
      <c r="G2" s="55"/>
    </row>
    <row r="3" spans="1:8" x14ac:dyDescent="0.25">
      <c r="A3" s="56" t="s">
        <v>145</v>
      </c>
      <c r="B3" s="56"/>
      <c r="C3" s="57"/>
      <c r="D3" s="57"/>
      <c r="E3" s="57"/>
      <c r="F3" s="220" t="s">
        <v>144</v>
      </c>
      <c r="G3" s="221">
        <f>zahtevek!L6</f>
        <v>0</v>
      </c>
    </row>
    <row r="4" spans="1:8" x14ac:dyDescent="0.25">
      <c r="A4" s="58"/>
      <c r="B4" s="49" t="s">
        <v>40</v>
      </c>
      <c r="C4" s="12"/>
      <c r="D4" s="59" t="s">
        <v>57</v>
      </c>
      <c r="E4" s="12"/>
      <c r="F4" s="58" t="s">
        <v>24</v>
      </c>
    </row>
    <row r="5" spans="1:8" x14ac:dyDescent="0.25">
      <c r="A5" s="58"/>
      <c r="B5" s="49" t="s">
        <v>41</v>
      </c>
      <c r="C5" s="13"/>
      <c r="D5" s="60" t="s">
        <v>57</v>
      </c>
      <c r="E5" s="12"/>
      <c r="F5" s="58" t="s">
        <v>24</v>
      </c>
    </row>
    <row r="6" spans="1:8" s="56" customFormat="1" ht="14.4" thickBot="1" x14ac:dyDescent="0.3">
      <c r="A6" s="61"/>
      <c r="B6" s="52" t="s">
        <v>42</v>
      </c>
      <c r="C6" s="16"/>
      <c r="D6" s="52" t="s">
        <v>64</v>
      </c>
      <c r="E6" s="12"/>
      <c r="F6" s="52" t="s">
        <v>43</v>
      </c>
      <c r="G6" s="12"/>
    </row>
    <row r="7" spans="1:8" ht="14.4" thickBot="1" x14ac:dyDescent="0.3">
      <c r="A7" s="62"/>
      <c r="B7" s="62"/>
      <c r="F7" s="266" t="s">
        <v>138</v>
      </c>
      <c r="G7" s="267"/>
      <c r="H7" s="155"/>
    </row>
    <row r="8" spans="1:8" ht="14.4" thickBot="1" x14ac:dyDescent="0.3">
      <c r="B8" s="255" t="s">
        <v>3</v>
      </c>
      <c r="C8" s="256"/>
      <c r="D8" s="64"/>
      <c r="F8" s="266" t="s">
        <v>139</v>
      </c>
      <c r="G8" s="267"/>
      <c r="H8" s="155"/>
    </row>
    <row r="9" spans="1:8" s="65" customFormat="1" ht="31.5" customHeight="1" thickBot="1" x14ac:dyDescent="0.3">
      <c r="B9" s="66" t="s">
        <v>1</v>
      </c>
      <c r="C9" s="66" t="s">
        <v>2</v>
      </c>
      <c r="D9" s="253" t="s">
        <v>0</v>
      </c>
      <c r="E9" s="254"/>
      <c r="F9" s="263" t="s">
        <v>140</v>
      </c>
      <c r="G9" s="264"/>
      <c r="H9" s="99">
        <v>0.06</v>
      </c>
    </row>
    <row r="10" spans="1:8" s="67" customFormat="1" ht="27" customHeight="1" thickBot="1" x14ac:dyDescent="0.3">
      <c r="B10" s="29"/>
      <c r="C10" s="29"/>
      <c r="D10" s="257"/>
      <c r="E10" s="258"/>
      <c r="F10" s="261" t="s">
        <v>141</v>
      </c>
      <c r="G10" s="265"/>
      <c r="H10" s="189"/>
    </row>
    <row r="11" spans="1:8" ht="14.4" thickBot="1" x14ac:dyDescent="0.3">
      <c r="B11" s="68" t="s">
        <v>68</v>
      </c>
      <c r="C11" s="222"/>
      <c r="D11" s="259" t="str">
        <f>IF(ISBLANK(C11),"",VLOOKUP(C11,šifrant!A:B,2,FALSE))</f>
        <v/>
      </c>
      <c r="E11" s="260"/>
      <c r="F11" s="261" t="s">
        <v>142</v>
      </c>
      <c r="G11" s="262"/>
      <c r="H11" s="191">
        <f>ROUND(H23*(H10/100)*0.0885,2)</f>
        <v>0</v>
      </c>
    </row>
    <row r="12" spans="1:8" ht="14.4" thickBot="1" x14ac:dyDescent="0.3">
      <c r="B12" s="69"/>
      <c r="C12" s="70"/>
      <c r="D12" s="71"/>
      <c r="E12" s="57"/>
      <c r="F12" s="263" t="s">
        <v>143</v>
      </c>
      <c r="G12" s="264"/>
      <c r="H12" s="190">
        <f>ROUND(H23*0.0885,2)</f>
        <v>0</v>
      </c>
    </row>
    <row r="13" spans="1:8" ht="15.75" customHeight="1" thickBot="1" x14ac:dyDescent="0.3">
      <c r="B13" s="67"/>
      <c r="C13" s="49" t="s">
        <v>44</v>
      </c>
      <c r="D13" s="30"/>
      <c r="E13" s="72" t="str">
        <f>IF(ISBLANK(D13),"",VLOOKUP(D13,šifrant!A:B,2,FALSE))</f>
        <v/>
      </c>
    </row>
    <row r="14" spans="1:8" ht="14.4" thickBot="1" x14ac:dyDescent="0.3">
      <c r="B14" s="67"/>
      <c r="C14" s="49" t="s">
        <v>45</v>
      </c>
      <c r="D14" s="23" t="str">
        <f>IF(OR(ISBLANK(C11),ISBLANK(D13)),"0",IF(C11="A",VLOOKUP(D13,šifrant!A:C,3,FALSE),VLOOKUP(D13,šifrant!A:D,4,FALSE)))</f>
        <v>0</v>
      </c>
      <c r="E14" s="73"/>
      <c r="F14" s="213" t="s">
        <v>133</v>
      </c>
      <c r="G14" s="239">
        <f>IF(UPPER(H8)="DA",0,IF(ISBLANK(H10),H12,H12-H11))</f>
        <v>0</v>
      </c>
      <c r="H14" s="249"/>
    </row>
    <row r="15" spans="1:8" ht="14.4" thickBot="1" x14ac:dyDescent="0.3">
      <c r="B15" s="67"/>
      <c r="C15" s="49" t="s">
        <v>46</v>
      </c>
      <c r="D15" s="5"/>
      <c r="E15" s="73"/>
      <c r="F15" s="218" t="s">
        <v>134</v>
      </c>
      <c r="G15" s="239">
        <f>IF(UPPER(H8)="DA",0,ROUND(H23*0.0656,2))</f>
        <v>0</v>
      </c>
      <c r="H15" s="240"/>
    </row>
    <row r="16" spans="1:8" ht="14.4" thickBot="1" x14ac:dyDescent="0.3">
      <c r="B16" s="67"/>
      <c r="C16" s="67"/>
      <c r="D16" s="74"/>
      <c r="E16" s="73"/>
      <c r="F16" s="52" t="s">
        <v>135</v>
      </c>
      <c r="G16" s="239">
        <f>IF(UPPER(H8)="DA",0,ROUND((H23*H9)/100,2))</f>
        <v>0</v>
      </c>
      <c r="H16" s="240"/>
    </row>
    <row r="17" spans="1:8" ht="14.4" thickBot="1" x14ac:dyDescent="0.3">
      <c r="A17" s="49" t="s">
        <v>47</v>
      </c>
      <c r="B17" s="12"/>
      <c r="C17" s="49" t="s">
        <v>48</v>
      </c>
      <c r="D17" s="17"/>
      <c r="E17" s="73"/>
      <c r="F17" s="52" t="s">
        <v>136</v>
      </c>
      <c r="G17" s="239">
        <f>IF(UPPER(H8)="DA",0,ROUND(H23*0.001,2))</f>
        <v>0</v>
      </c>
      <c r="H17" s="240"/>
    </row>
    <row r="18" spans="1:8" ht="14.4" thickBot="1" x14ac:dyDescent="0.3">
      <c r="B18" s="207"/>
      <c r="C18" s="208" t="s">
        <v>49</v>
      </c>
      <c r="D18" s="209"/>
      <c r="E18" s="73"/>
      <c r="F18" s="52" t="s">
        <v>137</v>
      </c>
      <c r="G18" s="239">
        <f>IF(UPPER(H8)="DA",0,ROUND(H23*0.0053,2))</f>
        <v>0</v>
      </c>
      <c r="H18" s="240"/>
    </row>
    <row r="19" spans="1:8" ht="14.4" thickBot="1" x14ac:dyDescent="0.3">
      <c r="B19" s="210"/>
      <c r="C19" s="208" t="s">
        <v>50</v>
      </c>
      <c r="D19" s="211"/>
      <c r="E19" s="50"/>
    </row>
    <row r="20" spans="1:8" ht="14.4" thickBot="1" x14ac:dyDescent="0.3">
      <c r="B20" s="67"/>
      <c r="C20" s="67"/>
      <c r="D20" s="75"/>
      <c r="E20" s="57"/>
      <c r="F20" s="58"/>
      <c r="G20" s="49" t="s">
        <v>51</v>
      </c>
      <c r="H20" s="20">
        <f>IF(D19=0,0,ROUND(D18/D19,2))</f>
        <v>0</v>
      </c>
    </row>
    <row r="21" spans="1:8" ht="14.4" thickBot="1" x14ac:dyDescent="0.3">
      <c r="B21" s="247" t="s">
        <v>149</v>
      </c>
      <c r="C21" s="248"/>
      <c r="D21" s="194"/>
      <c r="E21" s="203"/>
      <c r="F21" s="207"/>
      <c r="G21" s="208" t="s">
        <v>121</v>
      </c>
      <c r="H21" s="212">
        <f>ROUND(H20*D15*D14/100,2)</f>
        <v>0</v>
      </c>
    </row>
    <row r="22" spans="1:8" ht="14.4" thickBot="1" x14ac:dyDescent="0.3">
      <c r="B22" s="248"/>
      <c r="C22" s="248"/>
      <c r="F22" s="204"/>
      <c r="G22" s="206" t="s">
        <v>123</v>
      </c>
      <c r="H22" s="205">
        <f>ROUND(+MIN(H21*D10,D21*D10),2)</f>
        <v>0</v>
      </c>
    </row>
    <row r="23" spans="1:8" ht="14.4" thickBot="1" x14ac:dyDescent="0.3">
      <c r="B23" s="195"/>
      <c r="C23" s="196" t="s">
        <v>150</v>
      </c>
      <c r="D23" s="224">
        <f>ROUND(D24*D10,2)</f>
        <v>0</v>
      </c>
      <c r="E23" s="197"/>
      <c r="F23" s="198"/>
      <c r="G23" s="199" t="s">
        <v>122</v>
      </c>
      <c r="H23" s="200">
        <f>IF(H22=0,0,MAX(H22,D23))</f>
        <v>0</v>
      </c>
    </row>
    <row r="24" spans="1:8" ht="17.399999999999999" customHeight="1" thickBot="1" x14ac:dyDescent="0.3">
      <c r="B24" s="223"/>
      <c r="C24" s="225" t="s">
        <v>157</v>
      </c>
      <c r="D24" s="228">
        <f>IF(G3=0,0,ROUND((šifrant!A23/G3),6))</f>
        <v>0</v>
      </c>
      <c r="E24" s="50"/>
      <c r="F24" s="58"/>
      <c r="G24" s="49" t="s">
        <v>52</v>
      </c>
      <c r="H24" s="20">
        <f>G14+G15+G16+G17+G18</f>
        <v>0</v>
      </c>
    </row>
    <row r="25" spans="1:8" ht="18" customHeight="1" thickBot="1" x14ac:dyDescent="0.3">
      <c r="F25" s="67"/>
      <c r="G25" s="76" t="s">
        <v>54</v>
      </c>
      <c r="H25" s="21">
        <f>ROUND(H23+H24,2)</f>
        <v>0</v>
      </c>
    </row>
    <row r="26" spans="1:8" ht="18.600000000000001" customHeight="1" thickBot="1" x14ac:dyDescent="0.3">
      <c r="A26" s="273" t="s">
        <v>124</v>
      </c>
      <c r="B26" s="274"/>
      <c r="C26" s="274"/>
      <c r="D26" s="274"/>
      <c r="E26" s="58"/>
      <c r="G26" s="49" t="s">
        <v>91</v>
      </c>
      <c r="H26" s="15"/>
    </row>
    <row r="27" spans="1:8" ht="14.4" thickBot="1" x14ac:dyDescent="0.3">
      <c r="A27" s="275" t="s">
        <v>125</v>
      </c>
      <c r="B27" s="276"/>
      <c r="C27" s="276"/>
      <c r="D27" s="277">
        <f>H21</f>
        <v>0</v>
      </c>
      <c r="F27" s="77"/>
      <c r="G27" s="76" t="s">
        <v>53</v>
      </c>
      <c r="H27" s="22">
        <f>H25+H26</f>
        <v>0</v>
      </c>
    </row>
    <row r="28" spans="1:8" ht="12" customHeight="1" x14ac:dyDescent="0.25">
      <c r="A28" s="276"/>
      <c r="B28" s="276"/>
      <c r="C28" s="276"/>
      <c r="D28" s="278"/>
      <c r="F28" s="77"/>
      <c r="G28" s="76"/>
      <c r="H28" s="202"/>
    </row>
    <row r="29" spans="1:8" ht="13.8" customHeight="1" x14ac:dyDescent="0.25">
      <c r="A29" s="241" t="s">
        <v>128</v>
      </c>
      <c r="B29" s="241"/>
      <c r="C29" s="241"/>
      <c r="D29" s="242">
        <f>ROUND(D21,2)</f>
        <v>0</v>
      </c>
      <c r="E29" s="50"/>
    </row>
    <row r="30" spans="1:8" ht="12.6" customHeight="1" x14ac:dyDescent="0.25">
      <c r="A30" s="241"/>
      <c r="B30" s="241"/>
      <c r="C30" s="241"/>
      <c r="D30" s="243"/>
      <c r="E30" s="50"/>
      <c r="F30" s="244" t="s">
        <v>132</v>
      </c>
      <c r="G30" s="245"/>
      <c r="H30" s="246"/>
    </row>
    <row r="31" spans="1:8" ht="15" customHeight="1" x14ac:dyDescent="0.25">
      <c r="A31" s="280" t="s">
        <v>158</v>
      </c>
      <c r="B31" s="281"/>
      <c r="C31" s="281"/>
      <c r="D31" s="282">
        <f xml:space="preserve"> IF(D10=0,0,ROUND(D23/D10,2))</f>
        <v>0</v>
      </c>
      <c r="E31" s="50"/>
      <c r="F31" s="272" t="s">
        <v>127</v>
      </c>
      <c r="G31" s="269"/>
      <c r="H31" s="272" t="s">
        <v>131</v>
      </c>
    </row>
    <row r="32" spans="1:8" ht="13.8" customHeight="1" x14ac:dyDescent="0.25">
      <c r="A32" s="281"/>
      <c r="B32" s="281"/>
      <c r="C32" s="281"/>
      <c r="D32" s="283"/>
      <c r="F32" s="279"/>
      <c r="G32" s="279"/>
      <c r="H32" s="269"/>
    </row>
    <row r="33" spans="1:9" ht="16.8" customHeight="1" x14ac:dyDescent="0.25">
      <c r="A33" s="216"/>
      <c r="B33" s="217"/>
      <c r="C33" s="214"/>
      <c r="D33" s="214"/>
      <c r="E33" s="214"/>
      <c r="F33" s="268" t="s">
        <v>126</v>
      </c>
      <c r="G33" s="269"/>
      <c r="H33" s="268" t="s">
        <v>130</v>
      </c>
    </row>
    <row r="34" spans="1:9" ht="7.8" customHeight="1" x14ac:dyDescent="0.25">
      <c r="A34" s="284" t="s">
        <v>129</v>
      </c>
      <c r="B34" s="270"/>
      <c r="D34" s="214"/>
      <c r="E34" s="214"/>
      <c r="F34" s="269"/>
      <c r="G34" s="269"/>
      <c r="H34" s="269"/>
      <c r="I34" s="215"/>
    </row>
    <row r="35" spans="1:9" ht="28.2" customHeight="1" thickBot="1" x14ac:dyDescent="0.3">
      <c r="A35" s="285"/>
      <c r="B35" s="271"/>
      <c r="C35" s="286" t="s">
        <v>148</v>
      </c>
      <c r="D35" s="226"/>
      <c r="E35" s="226"/>
      <c r="F35" s="288" t="s">
        <v>159</v>
      </c>
      <c r="G35" s="288"/>
      <c r="H35" s="227" t="s">
        <v>160</v>
      </c>
    </row>
    <row r="36" spans="1:9" ht="71.400000000000006" customHeight="1" x14ac:dyDescent="0.25">
      <c r="A36" s="285"/>
      <c r="B36" s="271"/>
      <c r="C36" s="287"/>
      <c r="D36" s="289" t="s">
        <v>161</v>
      </c>
      <c r="E36" s="290"/>
      <c r="F36" s="290"/>
      <c r="G36" s="290"/>
      <c r="H36" s="291"/>
    </row>
    <row r="37" spans="1:9" x14ac:dyDescent="0.25">
      <c r="B37" s="63"/>
      <c r="D37" s="292"/>
      <c r="E37" s="293"/>
      <c r="F37" s="293"/>
      <c r="G37" s="293"/>
      <c r="H37" s="294"/>
    </row>
    <row r="38" spans="1:9" x14ac:dyDescent="0.25">
      <c r="A38" s="78" t="s">
        <v>62</v>
      </c>
      <c r="B38" s="14"/>
      <c r="D38" s="292"/>
      <c r="E38" s="293"/>
      <c r="F38" s="293"/>
      <c r="G38" s="293"/>
      <c r="H38" s="294"/>
    </row>
    <row r="39" spans="1:9" ht="39.6" customHeight="1" thickBot="1" x14ac:dyDescent="0.3">
      <c r="D39" s="295"/>
      <c r="E39" s="296"/>
      <c r="F39" s="296"/>
      <c r="G39" s="296"/>
      <c r="H39" s="297"/>
    </row>
  </sheetData>
  <sheetProtection algorithmName="SHA-512" hashValue="o4ec+l1u60bj7IlBGuozbtg4iiWoyyaKxdaw3+/ylep1L1UTPWcddTj5UnkjcMxyShC/dkPFIUcjUWmfnpWVrQ==" saltValue="j25aYIMjUas+bZdrnWdbGg==" spinCount="100000" sheet="1" selectLockedCells="1"/>
  <mergeCells count="34">
    <mergeCell ref="F33:G34"/>
    <mergeCell ref="H33:H34"/>
    <mergeCell ref="B34:B36"/>
    <mergeCell ref="G18:H18"/>
    <mergeCell ref="A31:C32"/>
    <mergeCell ref="D31:D32"/>
    <mergeCell ref="F31:G32"/>
    <mergeCell ref="H31:H32"/>
    <mergeCell ref="B21:C22"/>
    <mergeCell ref="A34:A36"/>
    <mergeCell ref="C35:C36"/>
    <mergeCell ref="F35:G35"/>
    <mergeCell ref="D36:H39"/>
    <mergeCell ref="G17:H17"/>
    <mergeCell ref="A26:D26"/>
    <mergeCell ref="A27:C28"/>
    <mergeCell ref="D27:D28"/>
    <mergeCell ref="A29:C30"/>
    <mergeCell ref="D29:D30"/>
    <mergeCell ref="F30:H30"/>
    <mergeCell ref="E1:G1"/>
    <mergeCell ref="B8:C8"/>
    <mergeCell ref="D9:E9"/>
    <mergeCell ref="D10:E10"/>
    <mergeCell ref="G16:H16"/>
    <mergeCell ref="D11:E11"/>
    <mergeCell ref="F9:G9"/>
    <mergeCell ref="F10:G10"/>
    <mergeCell ref="F11:G11"/>
    <mergeCell ref="F12:G12"/>
    <mergeCell ref="F7:G7"/>
    <mergeCell ref="F8:G8"/>
    <mergeCell ref="G14:H14"/>
    <mergeCell ref="G15:H15"/>
  </mergeCells>
  <phoneticPr fontId="2" type="noConversion"/>
  <dataValidations count="3">
    <dataValidation type="list" allowBlank="1" showInputMessage="1" showErrorMessage="1" sqref="H10" xr:uid="{B947B763-A158-41E4-8C32-FFD172E86720}">
      <formula1>"30,50"</formula1>
    </dataValidation>
    <dataValidation type="list" allowBlank="1" showInputMessage="1" showErrorMessage="1" sqref="C11" xr:uid="{7CAEA87E-9DDC-4564-8555-17EA5A490AA6}">
      <formula1>"A,B"</formula1>
    </dataValidation>
    <dataValidation type="list" showInputMessage="1" showErrorMessage="1" sqref="H7:H8" xr:uid="{D2BDDB6B-DAAB-4499-A1B7-5D577D33C0E5}">
      <formula1>"DA,NE"</formula1>
    </dataValidation>
  </dataValidations>
  <pageMargins left="0.25" right="0.25" top="0.75" bottom="0.75" header="0.3" footer="0.3"/>
  <pageSetup paperSize="9"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A0798CA-67A7-466D-B460-CD41A2B251CC}">
          <x14:formula1>
            <xm:f>'skriti šifrant'!$A$1:$A$3</xm:f>
          </x14:formula1>
          <xm:sqref>H9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A1:I39"/>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1.33203125" style="63" customWidth="1"/>
    <col min="4" max="4" width="24.88671875" style="63" customWidth="1"/>
    <col min="5" max="5" width="8.6640625" style="63" customWidth="1"/>
    <col min="6" max="6" width="28.5546875" style="63" customWidth="1"/>
    <col min="7" max="7" width="14.109375" style="50" customWidth="1"/>
    <col min="8" max="8" width="28.44140625" style="50" customWidth="1"/>
    <col min="9" max="16384" width="9.109375" style="50"/>
  </cols>
  <sheetData>
    <row r="1" spans="1:8" ht="14.4" thickBot="1" x14ac:dyDescent="0.3">
      <c r="A1" s="48"/>
      <c r="B1" s="49" t="s">
        <v>89</v>
      </c>
      <c r="C1" s="201"/>
      <c r="D1" s="49" t="s">
        <v>39</v>
      </c>
      <c r="E1" s="250"/>
      <c r="F1" s="251"/>
      <c r="G1" s="252"/>
    </row>
    <row r="2" spans="1:8" s="56" customFormat="1" x14ac:dyDescent="0.25">
      <c r="A2" s="51"/>
      <c r="B2" s="52"/>
      <c r="C2" s="53"/>
      <c r="D2" s="52"/>
      <c r="E2" s="54"/>
      <c r="F2" s="55"/>
      <c r="G2" s="55"/>
    </row>
    <row r="3" spans="1:8" x14ac:dyDescent="0.25">
      <c r="A3" s="56" t="s">
        <v>145</v>
      </c>
      <c r="B3" s="56"/>
      <c r="C3" s="57"/>
      <c r="D3" s="57"/>
      <c r="E3" s="57"/>
      <c r="F3" s="220" t="s">
        <v>144</v>
      </c>
      <c r="G3" s="221">
        <f>zahtevek!L6</f>
        <v>0</v>
      </c>
    </row>
    <row r="4" spans="1:8" x14ac:dyDescent="0.25">
      <c r="A4" s="58"/>
      <c r="B4" s="49" t="s">
        <v>40</v>
      </c>
      <c r="C4" s="12"/>
      <c r="D4" s="59" t="s">
        <v>57</v>
      </c>
      <c r="E4" s="12"/>
      <c r="F4" s="58" t="s">
        <v>24</v>
      </c>
    </row>
    <row r="5" spans="1:8" x14ac:dyDescent="0.25">
      <c r="A5" s="58"/>
      <c r="B5" s="49" t="s">
        <v>41</v>
      </c>
      <c r="C5" s="13"/>
      <c r="D5" s="60" t="s">
        <v>57</v>
      </c>
      <c r="E5" s="12"/>
      <c r="F5" s="58" t="s">
        <v>24</v>
      </c>
    </row>
    <row r="6" spans="1:8" s="56" customFormat="1" ht="14.4" thickBot="1" x14ac:dyDescent="0.3">
      <c r="A6" s="61"/>
      <c r="B6" s="52" t="s">
        <v>42</v>
      </c>
      <c r="C6" s="16"/>
      <c r="D6" s="52" t="s">
        <v>64</v>
      </c>
      <c r="E6" s="12"/>
      <c r="F6" s="52" t="s">
        <v>43</v>
      </c>
      <c r="G6" s="12"/>
    </row>
    <row r="7" spans="1:8" ht="14.4" thickBot="1" x14ac:dyDescent="0.3">
      <c r="A7" s="62"/>
      <c r="B7" s="62"/>
      <c r="F7" s="266" t="s">
        <v>138</v>
      </c>
      <c r="G7" s="267"/>
      <c r="H7" s="155"/>
    </row>
    <row r="8" spans="1:8" ht="14.4" thickBot="1" x14ac:dyDescent="0.3">
      <c r="B8" s="255" t="s">
        <v>3</v>
      </c>
      <c r="C8" s="256"/>
      <c r="D8" s="64"/>
      <c r="F8" s="266" t="s">
        <v>139</v>
      </c>
      <c r="G8" s="267"/>
      <c r="H8" s="155"/>
    </row>
    <row r="9" spans="1:8" s="65" customFormat="1" ht="31.5" customHeight="1" thickBot="1" x14ac:dyDescent="0.3">
      <c r="B9" s="66" t="s">
        <v>1</v>
      </c>
      <c r="C9" s="66" t="s">
        <v>2</v>
      </c>
      <c r="D9" s="253" t="s">
        <v>0</v>
      </c>
      <c r="E9" s="254"/>
      <c r="F9" s="263" t="s">
        <v>140</v>
      </c>
      <c r="G9" s="264"/>
      <c r="H9" s="99">
        <v>0.06</v>
      </c>
    </row>
    <row r="10" spans="1:8" s="67" customFormat="1" ht="27" customHeight="1" thickBot="1" x14ac:dyDescent="0.3">
      <c r="B10" s="29"/>
      <c r="C10" s="29"/>
      <c r="D10" s="257"/>
      <c r="E10" s="258"/>
      <c r="F10" s="261" t="s">
        <v>141</v>
      </c>
      <c r="G10" s="265"/>
      <c r="H10" s="189"/>
    </row>
    <row r="11" spans="1:8" ht="14.4" thickBot="1" x14ac:dyDescent="0.3">
      <c r="B11" s="68" t="s">
        <v>68</v>
      </c>
      <c r="C11" s="222"/>
      <c r="D11" s="259" t="str">
        <f>IF(ISBLANK(C11),"",VLOOKUP(C11,šifrant!A:B,2,FALSE))</f>
        <v/>
      </c>
      <c r="E11" s="260"/>
      <c r="F11" s="261" t="s">
        <v>142</v>
      </c>
      <c r="G11" s="262"/>
      <c r="H11" s="191">
        <f>ROUND(H23*(H10/100)*0.0885,2)</f>
        <v>0</v>
      </c>
    </row>
    <row r="12" spans="1:8" ht="14.4" thickBot="1" x14ac:dyDescent="0.3">
      <c r="B12" s="69"/>
      <c r="C12" s="70"/>
      <c r="D12" s="71"/>
      <c r="E12" s="57"/>
      <c r="F12" s="263" t="s">
        <v>143</v>
      </c>
      <c r="G12" s="264"/>
      <c r="H12" s="190">
        <f>ROUND(H23*0.0885,2)</f>
        <v>0</v>
      </c>
    </row>
    <row r="13" spans="1:8" ht="15.75" customHeight="1" thickBot="1" x14ac:dyDescent="0.3">
      <c r="B13" s="67"/>
      <c r="C13" s="49" t="s">
        <v>44</v>
      </c>
      <c r="D13" s="30"/>
      <c r="E13" s="72" t="str">
        <f>IF(ISBLANK(D13),"",VLOOKUP(D13,šifrant!A:B,2,FALSE))</f>
        <v/>
      </c>
    </row>
    <row r="14" spans="1:8" ht="14.4" thickBot="1" x14ac:dyDescent="0.3">
      <c r="B14" s="67"/>
      <c r="C14" s="49" t="s">
        <v>45</v>
      </c>
      <c r="D14" s="23" t="str">
        <f>IF(OR(ISBLANK(C11),ISBLANK(D13)),"0",IF(C11="A",VLOOKUP(D13,šifrant!A:C,3,FALSE),VLOOKUP(D13,šifrant!A:D,4,FALSE)))</f>
        <v>0</v>
      </c>
      <c r="E14" s="73"/>
      <c r="F14" s="213" t="s">
        <v>133</v>
      </c>
      <c r="G14" s="239">
        <f>IF(UPPER(H8)="DA",0,IF(ISBLANK(H10),H12,H12-H11))</f>
        <v>0</v>
      </c>
      <c r="H14" s="249"/>
    </row>
    <row r="15" spans="1:8" ht="14.4" thickBot="1" x14ac:dyDescent="0.3">
      <c r="B15" s="67"/>
      <c r="C15" s="49" t="s">
        <v>46</v>
      </c>
      <c r="D15" s="5"/>
      <c r="E15" s="73"/>
      <c r="F15" s="218" t="s">
        <v>134</v>
      </c>
      <c r="G15" s="239">
        <f>IF(UPPER(H8)="DA",0,ROUND(H23*0.0656,2))</f>
        <v>0</v>
      </c>
      <c r="H15" s="240"/>
    </row>
    <row r="16" spans="1:8" ht="14.4" thickBot="1" x14ac:dyDescent="0.3">
      <c r="B16" s="67"/>
      <c r="C16" s="67"/>
      <c r="D16" s="74"/>
      <c r="E16" s="73"/>
      <c r="F16" s="52" t="s">
        <v>135</v>
      </c>
      <c r="G16" s="239">
        <f>IF(UPPER(H8)="DA",0,ROUND((H23*H9)/100,2))</f>
        <v>0</v>
      </c>
      <c r="H16" s="240"/>
    </row>
    <row r="17" spans="1:8" ht="14.4" thickBot="1" x14ac:dyDescent="0.3">
      <c r="A17" s="49" t="s">
        <v>47</v>
      </c>
      <c r="B17" s="12"/>
      <c r="C17" s="49" t="s">
        <v>48</v>
      </c>
      <c r="D17" s="17"/>
      <c r="E17" s="73"/>
      <c r="F17" s="52" t="s">
        <v>136</v>
      </c>
      <c r="G17" s="239">
        <f>IF(UPPER(H8)="DA",0,ROUND(H23*0.001,2))</f>
        <v>0</v>
      </c>
      <c r="H17" s="240"/>
    </row>
    <row r="18" spans="1:8" ht="14.4" thickBot="1" x14ac:dyDescent="0.3">
      <c r="B18" s="207"/>
      <c r="C18" s="208" t="s">
        <v>49</v>
      </c>
      <c r="D18" s="209"/>
      <c r="E18" s="73"/>
      <c r="F18" s="52" t="s">
        <v>137</v>
      </c>
      <c r="G18" s="239">
        <f>IF(UPPER(H8)="DA",0,ROUND(H23*0.0053,2))</f>
        <v>0</v>
      </c>
      <c r="H18" s="240"/>
    </row>
    <row r="19" spans="1:8" ht="14.4" thickBot="1" x14ac:dyDescent="0.3">
      <c r="B19" s="210"/>
      <c r="C19" s="208" t="s">
        <v>50</v>
      </c>
      <c r="D19" s="211"/>
      <c r="E19" s="50"/>
    </row>
    <row r="20" spans="1:8" ht="14.4" thickBot="1" x14ac:dyDescent="0.3">
      <c r="B20" s="67"/>
      <c r="C20" s="67"/>
      <c r="D20" s="75"/>
      <c r="E20" s="57"/>
      <c r="F20" s="58"/>
      <c r="G20" s="49" t="s">
        <v>51</v>
      </c>
      <c r="H20" s="20">
        <f>IF(D19=0,0,ROUND(D18/D19,2))</f>
        <v>0</v>
      </c>
    </row>
    <row r="21" spans="1:8" ht="14.4" thickBot="1" x14ac:dyDescent="0.3">
      <c r="B21" s="247" t="s">
        <v>149</v>
      </c>
      <c r="C21" s="248"/>
      <c r="D21" s="194"/>
      <c r="E21" s="203"/>
      <c r="F21" s="207"/>
      <c r="G21" s="208" t="s">
        <v>121</v>
      </c>
      <c r="H21" s="212">
        <f>ROUND(H20*D15*D14/100,2)</f>
        <v>0</v>
      </c>
    </row>
    <row r="22" spans="1:8" ht="14.4" thickBot="1" x14ac:dyDescent="0.3">
      <c r="B22" s="248"/>
      <c r="C22" s="248"/>
      <c r="F22" s="204"/>
      <c r="G22" s="206" t="s">
        <v>123</v>
      </c>
      <c r="H22" s="205">
        <f>ROUND(+MIN(H21*D10,D21*D10),2)</f>
        <v>0</v>
      </c>
    </row>
    <row r="23" spans="1:8" ht="14.4" thickBot="1" x14ac:dyDescent="0.3">
      <c r="B23" s="195"/>
      <c r="C23" s="196" t="s">
        <v>150</v>
      </c>
      <c r="D23" s="224">
        <f>ROUND(D24*D10,2)</f>
        <v>0</v>
      </c>
      <c r="E23" s="197"/>
      <c r="F23" s="198"/>
      <c r="G23" s="199" t="s">
        <v>122</v>
      </c>
      <c r="H23" s="200">
        <f>IF(H22=0,0,MAX(H22,D23))</f>
        <v>0</v>
      </c>
    </row>
    <row r="24" spans="1:8" ht="17.399999999999999" customHeight="1" thickBot="1" x14ac:dyDescent="0.3">
      <c r="B24" s="223"/>
      <c r="C24" s="225" t="s">
        <v>157</v>
      </c>
      <c r="D24" s="228">
        <f>IF(G3=0,0,ROUND((šifrant!A23/G3),6))</f>
        <v>0</v>
      </c>
      <c r="E24" s="50"/>
      <c r="F24" s="58"/>
      <c r="G24" s="49" t="s">
        <v>52</v>
      </c>
      <c r="H24" s="20">
        <f>G14+G15+G16+G17+G18</f>
        <v>0</v>
      </c>
    </row>
    <row r="25" spans="1:8" ht="18" customHeight="1" thickBot="1" x14ac:dyDescent="0.3">
      <c r="F25" s="67"/>
      <c r="G25" s="76" t="s">
        <v>54</v>
      </c>
      <c r="H25" s="21">
        <f>ROUND(H23+H24,2)</f>
        <v>0</v>
      </c>
    </row>
    <row r="26" spans="1:8" ht="18.600000000000001" customHeight="1" thickBot="1" x14ac:dyDescent="0.3">
      <c r="A26" s="273" t="s">
        <v>124</v>
      </c>
      <c r="B26" s="274"/>
      <c r="C26" s="274"/>
      <c r="D26" s="274"/>
      <c r="E26" s="58"/>
      <c r="G26" s="49" t="s">
        <v>91</v>
      </c>
      <c r="H26" s="15"/>
    </row>
    <row r="27" spans="1:8" ht="14.4" thickBot="1" x14ac:dyDescent="0.3">
      <c r="A27" s="275" t="s">
        <v>125</v>
      </c>
      <c r="B27" s="276"/>
      <c r="C27" s="276"/>
      <c r="D27" s="277">
        <f>H21</f>
        <v>0</v>
      </c>
      <c r="F27" s="77"/>
      <c r="G27" s="76" t="s">
        <v>53</v>
      </c>
      <c r="H27" s="22">
        <f>H25+H26</f>
        <v>0</v>
      </c>
    </row>
    <row r="28" spans="1:8" ht="12" customHeight="1" x14ac:dyDescent="0.25">
      <c r="A28" s="276"/>
      <c r="B28" s="276"/>
      <c r="C28" s="276"/>
      <c r="D28" s="278"/>
      <c r="F28" s="77"/>
      <c r="G28" s="76"/>
      <c r="H28" s="202"/>
    </row>
    <row r="29" spans="1:8" ht="13.8" customHeight="1" x14ac:dyDescent="0.25">
      <c r="A29" s="241" t="s">
        <v>128</v>
      </c>
      <c r="B29" s="241"/>
      <c r="C29" s="241"/>
      <c r="D29" s="242">
        <f>ROUND(D21,2)</f>
        <v>0</v>
      </c>
      <c r="E29" s="50"/>
    </row>
    <row r="30" spans="1:8" ht="12.6" customHeight="1" x14ac:dyDescent="0.25">
      <c r="A30" s="241"/>
      <c r="B30" s="241"/>
      <c r="C30" s="241"/>
      <c r="D30" s="243"/>
      <c r="E30" s="50"/>
      <c r="F30" s="244" t="s">
        <v>132</v>
      </c>
      <c r="G30" s="245"/>
      <c r="H30" s="246"/>
    </row>
    <row r="31" spans="1:8" ht="15" customHeight="1" x14ac:dyDescent="0.25">
      <c r="A31" s="280" t="s">
        <v>158</v>
      </c>
      <c r="B31" s="281"/>
      <c r="C31" s="281"/>
      <c r="D31" s="282">
        <f xml:space="preserve"> IF(D10=0,0,ROUND(D23/D10,2))</f>
        <v>0</v>
      </c>
      <c r="E31" s="50"/>
      <c r="F31" s="272" t="s">
        <v>127</v>
      </c>
      <c r="G31" s="269"/>
      <c r="H31" s="272" t="s">
        <v>131</v>
      </c>
    </row>
    <row r="32" spans="1:8" ht="13.8" customHeight="1" x14ac:dyDescent="0.25">
      <c r="A32" s="281"/>
      <c r="B32" s="281"/>
      <c r="C32" s="281"/>
      <c r="D32" s="283"/>
      <c r="F32" s="279"/>
      <c r="G32" s="279"/>
      <c r="H32" s="269"/>
    </row>
    <row r="33" spans="1:9" ht="16.8" customHeight="1" x14ac:dyDescent="0.25">
      <c r="A33" s="216"/>
      <c r="B33" s="217"/>
      <c r="C33" s="214"/>
      <c r="D33" s="214"/>
      <c r="E33" s="214"/>
      <c r="F33" s="268" t="s">
        <v>126</v>
      </c>
      <c r="G33" s="269"/>
      <c r="H33" s="268" t="s">
        <v>130</v>
      </c>
    </row>
    <row r="34" spans="1:9" ht="7.8" customHeight="1" x14ac:dyDescent="0.25">
      <c r="A34" s="284" t="s">
        <v>129</v>
      </c>
      <c r="B34" s="270"/>
      <c r="D34" s="214"/>
      <c r="E34" s="214"/>
      <c r="F34" s="269"/>
      <c r="G34" s="269"/>
      <c r="H34" s="269"/>
      <c r="I34" s="215"/>
    </row>
    <row r="35" spans="1:9" ht="28.2" customHeight="1" thickBot="1" x14ac:dyDescent="0.3">
      <c r="A35" s="285"/>
      <c r="B35" s="271"/>
      <c r="C35" s="286" t="s">
        <v>148</v>
      </c>
      <c r="D35" s="226"/>
      <c r="E35" s="226"/>
      <c r="F35" s="288" t="s">
        <v>159</v>
      </c>
      <c r="G35" s="288"/>
      <c r="H35" s="227" t="s">
        <v>160</v>
      </c>
    </row>
    <row r="36" spans="1:9" ht="71.400000000000006" customHeight="1" x14ac:dyDescent="0.25">
      <c r="A36" s="285"/>
      <c r="B36" s="271"/>
      <c r="C36" s="287"/>
      <c r="D36" s="289" t="s">
        <v>161</v>
      </c>
      <c r="E36" s="290"/>
      <c r="F36" s="290"/>
      <c r="G36" s="290"/>
      <c r="H36" s="291"/>
    </row>
    <row r="37" spans="1:9" x14ac:dyDescent="0.25">
      <c r="B37" s="63"/>
      <c r="D37" s="292"/>
      <c r="E37" s="293"/>
      <c r="F37" s="293"/>
      <c r="G37" s="293"/>
      <c r="H37" s="294"/>
    </row>
    <row r="38" spans="1:9" x14ac:dyDescent="0.25">
      <c r="A38" s="78" t="s">
        <v>62</v>
      </c>
      <c r="B38" s="14"/>
      <c r="D38" s="292"/>
      <c r="E38" s="293"/>
      <c r="F38" s="293"/>
      <c r="G38" s="293"/>
      <c r="H38" s="294"/>
    </row>
    <row r="39" spans="1:9" ht="39.6" customHeight="1" thickBot="1" x14ac:dyDescent="0.3">
      <c r="D39" s="295"/>
      <c r="E39" s="296"/>
      <c r="F39" s="296"/>
      <c r="G39" s="296"/>
      <c r="H39" s="297"/>
    </row>
  </sheetData>
  <sheetProtection algorithmName="SHA-512" hashValue="xdNva1yjmCrqxmsetRO9dzpv+DbKa8dRHgS7rQuQzejTD120OQvj+Jkc+7IU0yYc0m4JeiqSpfoBKEIPonYozA==" saltValue="+VzW0gJU6Wgw64iydPaMsQ==" spinCount="100000" sheet="1" selectLockedCells="1"/>
  <mergeCells count="34">
    <mergeCell ref="F33:G34"/>
    <mergeCell ref="H33:H34"/>
    <mergeCell ref="B34:B36"/>
    <mergeCell ref="G18:H18"/>
    <mergeCell ref="A31:C32"/>
    <mergeCell ref="D31:D32"/>
    <mergeCell ref="F31:G32"/>
    <mergeCell ref="H31:H32"/>
    <mergeCell ref="B21:C22"/>
    <mergeCell ref="A34:A36"/>
    <mergeCell ref="C35:C36"/>
    <mergeCell ref="F35:G35"/>
    <mergeCell ref="D36:H39"/>
    <mergeCell ref="G17:H17"/>
    <mergeCell ref="A26:D26"/>
    <mergeCell ref="A27:C28"/>
    <mergeCell ref="D27:D28"/>
    <mergeCell ref="A29:C30"/>
    <mergeCell ref="D29:D30"/>
    <mergeCell ref="F30:H30"/>
    <mergeCell ref="E1:G1"/>
    <mergeCell ref="B8:C8"/>
    <mergeCell ref="D9:E9"/>
    <mergeCell ref="D10:E10"/>
    <mergeCell ref="G16:H16"/>
    <mergeCell ref="D11:E11"/>
    <mergeCell ref="F9:G9"/>
    <mergeCell ref="F10:G10"/>
    <mergeCell ref="F11:G11"/>
    <mergeCell ref="F12:G12"/>
    <mergeCell ref="F7:G7"/>
    <mergeCell ref="F8:G8"/>
    <mergeCell ref="G14:H14"/>
    <mergeCell ref="G15:H15"/>
  </mergeCells>
  <phoneticPr fontId="2" type="noConversion"/>
  <dataValidations count="3">
    <dataValidation type="list" allowBlank="1" showInputMessage="1" showErrorMessage="1" sqref="H10" xr:uid="{0089F3D7-037B-4C3C-8C24-FEA5CC297A1E}">
      <formula1>"30,50"</formula1>
    </dataValidation>
    <dataValidation type="list" allowBlank="1" showInputMessage="1" showErrorMessage="1" sqref="C11" xr:uid="{ACB7A635-769F-451E-A884-D83C868867B9}">
      <formula1>"A,B"</formula1>
    </dataValidation>
    <dataValidation type="list" showInputMessage="1" showErrorMessage="1" sqref="H7:H8" xr:uid="{9E0CB81E-4B20-4157-A032-561D1B09C23D}">
      <formula1>"DA,NE"</formula1>
    </dataValidation>
  </dataValidations>
  <pageMargins left="0.25" right="0.25" top="0.75" bottom="0.75" header="0.3" footer="0.3"/>
  <pageSetup paperSize="9"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240D0A4-9118-4150-B4B1-771A8717BB86}">
          <x14:formula1>
            <xm:f>'skriti šifrant'!$A$1:$A$3</xm:f>
          </x14:formula1>
          <xm:sqref>H9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I39"/>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1.33203125" style="63" customWidth="1"/>
    <col min="4" max="4" width="24.88671875" style="63" customWidth="1"/>
    <col min="5" max="5" width="8.6640625" style="63" customWidth="1"/>
    <col min="6" max="6" width="28.5546875" style="63" customWidth="1"/>
    <col min="7" max="7" width="14.109375" style="50" customWidth="1"/>
    <col min="8" max="8" width="28.44140625" style="50" customWidth="1"/>
    <col min="9" max="16384" width="9.109375" style="50"/>
  </cols>
  <sheetData>
    <row r="1" spans="1:8" ht="14.4" thickBot="1" x14ac:dyDescent="0.3">
      <c r="A1" s="48"/>
      <c r="B1" s="49" t="s">
        <v>89</v>
      </c>
      <c r="C1" s="201"/>
      <c r="D1" s="49" t="s">
        <v>39</v>
      </c>
      <c r="E1" s="250"/>
      <c r="F1" s="251"/>
      <c r="G1" s="252"/>
    </row>
    <row r="2" spans="1:8" s="56" customFormat="1" x14ac:dyDescent="0.25">
      <c r="A2" s="51"/>
      <c r="B2" s="52"/>
      <c r="C2" s="53"/>
      <c r="D2" s="52"/>
      <c r="E2" s="54"/>
      <c r="F2" s="55"/>
      <c r="G2" s="55"/>
    </row>
    <row r="3" spans="1:8" x14ac:dyDescent="0.25">
      <c r="A3" s="56" t="s">
        <v>145</v>
      </c>
      <c r="B3" s="56"/>
      <c r="C3" s="57"/>
      <c r="D3" s="57"/>
      <c r="E3" s="57"/>
      <c r="F3" s="220" t="s">
        <v>144</v>
      </c>
      <c r="G3" s="221">
        <f>zahtevek!L6</f>
        <v>0</v>
      </c>
    </row>
    <row r="4" spans="1:8" x14ac:dyDescent="0.25">
      <c r="A4" s="58"/>
      <c r="B4" s="49" t="s">
        <v>40</v>
      </c>
      <c r="C4" s="12"/>
      <c r="D4" s="59" t="s">
        <v>57</v>
      </c>
      <c r="E4" s="12"/>
      <c r="F4" s="58" t="s">
        <v>24</v>
      </c>
    </row>
    <row r="5" spans="1:8" x14ac:dyDescent="0.25">
      <c r="A5" s="58"/>
      <c r="B5" s="49" t="s">
        <v>41</v>
      </c>
      <c r="C5" s="13"/>
      <c r="D5" s="60" t="s">
        <v>57</v>
      </c>
      <c r="E5" s="12"/>
      <c r="F5" s="58" t="s">
        <v>24</v>
      </c>
    </row>
    <row r="6" spans="1:8" s="56" customFormat="1" ht="14.4" thickBot="1" x14ac:dyDescent="0.3">
      <c r="A6" s="61"/>
      <c r="B6" s="52" t="s">
        <v>42</v>
      </c>
      <c r="C6" s="16"/>
      <c r="D6" s="52" t="s">
        <v>64</v>
      </c>
      <c r="E6" s="12"/>
      <c r="F6" s="52" t="s">
        <v>43</v>
      </c>
      <c r="G6" s="12"/>
    </row>
    <row r="7" spans="1:8" ht="14.4" thickBot="1" x14ac:dyDescent="0.3">
      <c r="A7" s="62"/>
      <c r="B7" s="62"/>
      <c r="F7" s="266" t="s">
        <v>138</v>
      </c>
      <c r="G7" s="267"/>
      <c r="H7" s="155"/>
    </row>
    <row r="8" spans="1:8" ht="14.4" thickBot="1" x14ac:dyDescent="0.3">
      <c r="B8" s="255" t="s">
        <v>3</v>
      </c>
      <c r="C8" s="256"/>
      <c r="D8" s="64"/>
      <c r="F8" s="266" t="s">
        <v>139</v>
      </c>
      <c r="G8" s="267"/>
      <c r="H8" s="155"/>
    </row>
    <row r="9" spans="1:8" s="65" customFormat="1" ht="31.5" customHeight="1" thickBot="1" x14ac:dyDescent="0.3">
      <c r="B9" s="66" t="s">
        <v>1</v>
      </c>
      <c r="C9" s="66" t="s">
        <v>2</v>
      </c>
      <c r="D9" s="253" t="s">
        <v>0</v>
      </c>
      <c r="E9" s="254"/>
      <c r="F9" s="263" t="s">
        <v>140</v>
      </c>
      <c r="G9" s="264"/>
      <c r="H9" s="99">
        <v>0.06</v>
      </c>
    </row>
    <row r="10" spans="1:8" s="67" customFormat="1" ht="27" customHeight="1" thickBot="1" x14ac:dyDescent="0.3">
      <c r="B10" s="29"/>
      <c r="C10" s="29"/>
      <c r="D10" s="257"/>
      <c r="E10" s="258"/>
      <c r="F10" s="261" t="s">
        <v>141</v>
      </c>
      <c r="G10" s="265"/>
      <c r="H10" s="189"/>
    </row>
    <row r="11" spans="1:8" ht="14.4" thickBot="1" x14ac:dyDescent="0.3">
      <c r="B11" s="68" t="s">
        <v>68</v>
      </c>
      <c r="C11" s="222"/>
      <c r="D11" s="259" t="str">
        <f>IF(ISBLANK(C11),"",VLOOKUP(C11,šifrant!A:B,2,FALSE))</f>
        <v/>
      </c>
      <c r="E11" s="260"/>
      <c r="F11" s="261" t="s">
        <v>142</v>
      </c>
      <c r="G11" s="262"/>
      <c r="H11" s="191">
        <f>ROUND(H23*(H10/100)*0.0885,2)</f>
        <v>0</v>
      </c>
    </row>
    <row r="12" spans="1:8" ht="14.4" thickBot="1" x14ac:dyDescent="0.3">
      <c r="B12" s="69"/>
      <c r="C12" s="70"/>
      <c r="D12" s="71"/>
      <c r="E12" s="57"/>
      <c r="F12" s="263" t="s">
        <v>143</v>
      </c>
      <c r="G12" s="264"/>
      <c r="H12" s="190">
        <f>ROUND(H23*0.0885,2)</f>
        <v>0</v>
      </c>
    </row>
    <row r="13" spans="1:8" ht="15.75" customHeight="1" thickBot="1" x14ac:dyDescent="0.3">
      <c r="B13" s="67"/>
      <c r="C13" s="49" t="s">
        <v>44</v>
      </c>
      <c r="D13" s="30"/>
      <c r="E13" s="72" t="str">
        <f>IF(ISBLANK(D13),"",VLOOKUP(D13,šifrant!A:B,2,FALSE))</f>
        <v/>
      </c>
    </row>
    <row r="14" spans="1:8" ht="14.4" thickBot="1" x14ac:dyDescent="0.3">
      <c r="B14" s="67"/>
      <c r="C14" s="49" t="s">
        <v>45</v>
      </c>
      <c r="D14" s="23" t="str">
        <f>IF(OR(ISBLANK(C11),ISBLANK(D13)),"0",IF(C11="A",VLOOKUP(D13,šifrant!A:C,3,FALSE),VLOOKUP(D13,šifrant!A:D,4,FALSE)))</f>
        <v>0</v>
      </c>
      <c r="E14" s="73"/>
      <c r="F14" s="213" t="s">
        <v>133</v>
      </c>
      <c r="G14" s="239">
        <f>IF(UPPER(H8)="DA",0,IF(ISBLANK(H10),H12,H12-H11))</f>
        <v>0</v>
      </c>
      <c r="H14" s="249"/>
    </row>
    <row r="15" spans="1:8" ht="14.4" thickBot="1" x14ac:dyDescent="0.3">
      <c r="B15" s="67"/>
      <c r="C15" s="49" t="s">
        <v>46</v>
      </c>
      <c r="D15" s="5"/>
      <c r="E15" s="73"/>
      <c r="F15" s="218" t="s">
        <v>134</v>
      </c>
      <c r="G15" s="239">
        <f>IF(UPPER(H8)="DA",0,ROUND(H23*0.0656,2))</f>
        <v>0</v>
      </c>
      <c r="H15" s="240"/>
    </row>
    <row r="16" spans="1:8" ht="14.4" thickBot="1" x14ac:dyDescent="0.3">
      <c r="B16" s="67"/>
      <c r="C16" s="67"/>
      <c r="D16" s="74"/>
      <c r="E16" s="73"/>
      <c r="F16" s="52" t="s">
        <v>135</v>
      </c>
      <c r="G16" s="239">
        <f>IF(UPPER(H8)="DA",0,ROUND((H23*H9)/100,2))</f>
        <v>0</v>
      </c>
      <c r="H16" s="240"/>
    </row>
    <row r="17" spans="1:8" ht="14.4" thickBot="1" x14ac:dyDescent="0.3">
      <c r="A17" s="49" t="s">
        <v>47</v>
      </c>
      <c r="B17" s="12"/>
      <c r="C17" s="49" t="s">
        <v>48</v>
      </c>
      <c r="D17" s="17"/>
      <c r="E17" s="73"/>
      <c r="F17" s="52" t="s">
        <v>136</v>
      </c>
      <c r="G17" s="239">
        <f>IF(UPPER(H8)="DA",0,ROUND(H23*0.001,2))</f>
        <v>0</v>
      </c>
      <c r="H17" s="240"/>
    </row>
    <row r="18" spans="1:8" ht="14.4" thickBot="1" x14ac:dyDescent="0.3">
      <c r="B18" s="207"/>
      <c r="C18" s="208" t="s">
        <v>49</v>
      </c>
      <c r="D18" s="209"/>
      <c r="E18" s="73"/>
      <c r="F18" s="52" t="s">
        <v>137</v>
      </c>
      <c r="G18" s="239">
        <f>IF(UPPER(H8)="DA",0,ROUND(H23*0.0053,2))</f>
        <v>0</v>
      </c>
      <c r="H18" s="240"/>
    </row>
    <row r="19" spans="1:8" ht="14.4" thickBot="1" x14ac:dyDescent="0.3">
      <c r="B19" s="210"/>
      <c r="C19" s="208" t="s">
        <v>50</v>
      </c>
      <c r="D19" s="211"/>
      <c r="E19" s="50"/>
    </row>
    <row r="20" spans="1:8" ht="14.4" thickBot="1" x14ac:dyDescent="0.3">
      <c r="B20" s="67"/>
      <c r="C20" s="67"/>
      <c r="D20" s="75"/>
      <c r="E20" s="57"/>
      <c r="F20" s="58"/>
      <c r="G20" s="49" t="s">
        <v>51</v>
      </c>
      <c r="H20" s="20">
        <f>IF(D19=0,0,ROUND(D18/D19,2))</f>
        <v>0</v>
      </c>
    </row>
    <row r="21" spans="1:8" ht="14.4" thickBot="1" x14ac:dyDescent="0.3">
      <c r="B21" s="247" t="s">
        <v>149</v>
      </c>
      <c r="C21" s="248"/>
      <c r="D21" s="194"/>
      <c r="E21" s="203"/>
      <c r="F21" s="207"/>
      <c r="G21" s="208" t="s">
        <v>121</v>
      </c>
      <c r="H21" s="212">
        <f>ROUND(H20*D15*D14/100,2)</f>
        <v>0</v>
      </c>
    </row>
    <row r="22" spans="1:8" ht="14.4" thickBot="1" x14ac:dyDescent="0.3">
      <c r="B22" s="248"/>
      <c r="C22" s="248"/>
      <c r="F22" s="204"/>
      <c r="G22" s="206" t="s">
        <v>123</v>
      </c>
      <c r="H22" s="205">
        <f>ROUND(+MIN(H21*D10,D21*D10),2)</f>
        <v>0</v>
      </c>
    </row>
    <row r="23" spans="1:8" ht="14.4" thickBot="1" x14ac:dyDescent="0.3">
      <c r="B23" s="195"/>
      <c r="C23" s="196" t="s">
        <v>150</v>
      </c>
      <c r="D23" s="224">
        <f>ROUND(D24*D10,2)</f>
        <v>0</v>
      </c>
      <c r="E23" s="197"/>
      <c r="F23" s="198"/>
      <c r="G23" s="199" t="s">
        <v>122</v>
      </c>
      <c r="H23" s="200">
        <f>IF(H22=0,0,MAX(H22,D23))</f>
        <v>0</v>
      </c>
    </row>
    <row r="24" spans="1:8" ht="17.399999999999999" customHeight="1" thickBot="1" x14ac:dyDescent="0.3">
      <c r="B24" s="223"/>
      <c r="C24" s="225" t="s">
        <v>157</v>
      </c>
      <c r="D24" s="228">
        <f>IF(G3=0,0,ROUND((šifrant!A23/G3),6))</f>
        <v>0</v>
      </c>
      <c r="E24" s="50"/>
      <c r="F24" s="58"/>
      <c r="G24" s="49" t="s">
        <v>52</v>
      </c>
      <c r="H24" s="20">
        <f>G14+G15+G16+G17+G18</f>
        <v>0</v>
      </c>
    </row>
    <row r="25" spans="1:8" ht="18" customHeight="1" thickBot="1" x14ac:dyDescent="0.3">
      <c r="F25" s="67"/>
      <c r="G25" s="76" t="s">
        <v>54</v>
      </c>
      <c r="H25" s="21">
        <f>ROUND(H23+H24,2)</f>
        <v>0</v>
      </c>
    </row>
    <row r="26" spans="1:8" ht="18.600000000000001" customHeight="1" thickBot="1" x14ac:dyDescent="0.3">
      <c r="A26" s="273" t="s">
        <v>124</v>
      </c>
      <c r="B26" s="274"/>
      <c r="C26" s="274"/>
      <c r="D26" s="274"/>
      <c r="E26" s="58"/>
      <c r="G26" s="49" t="s">
        <v>91</v>
      </c>
      <c r="H26" s="15"/>
    </row>
    <row r="27" spans="1:8" ht="14.4" thickBot="1" x14ac:dyDescent="0.3">
      <c r="A27" s="275" t="s">
        <v>125</v>
      </c>
      <c r="B27" s="276"/>
      <c r="C27" s="276"/>
      <c r="D27" s="277">
        <f>H21</f>
        <v>0</v>
      </c>
      <c r="F27" s="77"/>
      <c r="G27" s="76" t="s">
        <v>53</v>
      </c>
      <c r="H27" s="22">
        <f>H25+H26</f>
        <v>0</v>
      </c>
    </row>
    <row r="28" spans="1:8" ht="12" customHeight="1" x14ac:dyDescent="0.25">
      <c r="A28" s="276"/>
      <c r="B28" s="276"/>
      <c r="C28" s="276"/>
      <c r="D28" s="278"/>
      <c r="F28" s="77"/>
      <c r="G28" s="76"/>
      <c r="H28" s="202"/>
    </row>
    <row r="29" spans="1:8" ht="13.8" customHeight="1" x14ac:dyDescent="0.25">
      <c r="A29" s="241" t="s">
        <v>128</v>
      </c>
      <c r="B29" s="241"/>
      <c r="C29" s="241"/>
      <c r="D29" s="242">
        <f>ROUND(D21,2)</f>
        <v>0</v>
      </c>
      <c r="E29" s="50"/>
    </row>
    <row r="30" spans="1:8" ht="12.6" customHeight="1" x14ac:dyDescent="0.25">
      <c r="A30" s="241"/>
      <c r="B30" s="241"/>
      <c r="C30" s="241"/>
      <c r="D30" s="243"/>
      <c r="E30" s="50"/>
      <c r="F30" s="244" t="s">
        <v>132</v>
      </c>
      <c r="G30" s="245"/>
      <c r="H30" s="246"/>
    </row>
    <row r="31" spans="1:8" ht="15" customHeight="1" x14ac:dyDescent="0.25">
      <c r="A31" s="280" t="s">
        <v>158</v>
      </c>
      <c r="B31" s="281"/>
      <c r="C31" s="281"/>
      <c r="D31" s="282">
        <f xml:space="preserve"> IF(D10=0,0,ROUND(D23/D10,2))</f>
        <v>0</v>
      </c>
      <c r="E31" s="50"/>
      <c r="F31" s="272" t="s">
        <v>127</v>
      </c>
      <c r="G31" s="269"/>
      <c r="H31" s="272" t="s">
        <v>131</v>
      </c>
    </row>
    <row r="32" spans="1:8" ht="13.8" customHeight="1" x14ac:dyDescent="0.25">
      <c r="A32" s="281"/>
      <c r="B32" s="281"/>
      <c r="C32" s="281"/>
      <c r="D32" s="283"/>
      <c r="F32" s="279"/>
      <c r="G32" s="279"/>
      <c r="H32" s="269"/>
    </row>
    <row r="33" spans="1:9" ht="16.8" customHeight="1" x14ac:dyDescent="0.25">
      <c r="A33" s="216"/>
      <c r="B33" s="217"/>
      <c r="C33" s="214"/>
      <c r="D33" s="214"/>
      <c r="E33" s="214"/>
      <c r="F33" s="268" t="s">
        <v>126</v>
      </c>
      <c r="G33" s="269"/>
      <c r="H33" s="268" t="s">
        <v>130</v>
      </c>
    </row>
    <row r="34" spans="1:9" ht="7.8" customHeight="1" x14ac:dyDescent="0.25">
      <c r="A34" s="284" t="s">
        <v>129</v>
      </c>
      <c r="B34" s="270"/>
      <c r="D34" s="214"/>
      <c r="E34" s="214"/>
      <c r="F34" s="269"/>
      <c r="G34" s="269"/>
      <c r="H34" s="269"/>
      <c r="I34" s="215"/>
    </row>
    <row r="35" spans="1:9" ht="28.2" customHeight="1" thickBot="1" x14ac:dyDescent="0.3">
      <c r="A35" s="285"/>
      <c r="B35" s="271"/>
      <c r="C35" s="286" t="s">
        <v>148</v>
      </c>
      <c r="D35" s="226"/>
      <c r="E35" s="226"/>
      <c r="F35" s="288" t="s">
        <v>159</v>
      </c>
      <c r="G35" s="288"/>
      <c r="H35" s="227" t="s">
        <v>160</v>
      </c>
    </row>
    <row r="36" spans="1:9" ht="71.400000000000006" customHeight="1" x14ac:dyDescent="0.25">
      <c r="A36" s="285"/>
      <c r="B36" s="271"/>
      <c r="C36" s="287"/>
      <c r="D36" s="289" t="s">
        <v>161</v>
      </c>
      <c r="E36" s="290"/>
      <c r="F36" s="290"/>
      <c r="G36" s="290"/>
      <c r="H36" s="291"/>
    </row>
    <row r="37" spans="1:9" x14ac:dyDescent="0.25">
      <c r="B37" s="63"/>
      <c r="D37" s="292"/>
      <c r="E37" s="293"/>
      <c r="F37" s="293"/>
      <c r="G37" s="293"/>
      <c r="H37" s="294"/>
    </row>
    <row r="38" spans="1:9" x14ac:dyDescent="0.25">
      <c r="A38" s="78" t="s">
        <v>62</v>
      </c>
      <c r="B38" s="14"/>
      <c r="D38" s="292"/>
      <c r="E38" s="293"/>
      <c r="F38" s="293"/>
      <c r="G38" s="293"/>
      <c r="H38" s="294"/>
    </row>
    <row r="39" spans="1:9" ht="39.6" customHeight="1" thickBot="1" x14ac:dyDescent="0.3">
      <c r="D39" s="295"/>
      <c r="E39" s="296"/>
      <c r="F39" s="296"/>
      <c r="G39" s="296"/>
      <c r="H39" s="297"/>
    </row>
  </sheetData>
  <sheetProtection algorithmName="SHA-512" hashValue="2bt8nSzWjpdfsn6uhqFd6WcaXBzYbS56aOCME+WY/LqifeWb3wEcVffGX/zIZ331gZhbmlOAttbAHxiPLfxA2A==" saltValue="cnQYwVlpZnxQs6XTb6JnJg==" spinCount="100000" sheet="1" selectLockedCells="1"/>
  <mergeCells count="34">
    <mergeCell ref="F33:G34"/>
    <mergeCell ref="H33:H34"/>
    <mergeCell ref="B34:B36"/>
    <mergeCell ref="G18:H18"/>
    <mergeCell ref="A31:C32"/>
    <mergeCell ref="D31:D32"/>
    <mergeCell ref="F31:G32"/>
    <mergeCell ref="H31:H32"/>
    <mergeCell ref="B21:C22"/>
    <mergeCell ref="A34:A36"/>
    <mergeCell ref="C35:C36"/>
    <mergeCell ref="F35:G35"/>
    <mergeCell ref="D36:H39"/>
    <mergeCell ref="G17:H17"/>
    <mergeCell ref="A26:D26"/>
    <mergeCell ref="A27:C28"/>
    <mergeCell ref="D27:D28"/>
    <mergeCell ref="A29:C30"/>
    <mergeCell ref="D29:D30"/>
    <mergeCell ref="F30:H30"/>
    <mergeCell ref="E1:G1"/>
    <mergeCell ref="B8:C8"/>
    <mergeCell ref="D9:E9"/>
    <mergeCell ref="D10:E10"/>
    <mergeCell ref="G16:H16"/>
    <mergeCell ref="D11:E11"/>
    <mergeCell ref="F9:G9"/>
    <mergeCell ref="F10:G10"/>
    <mergeCell ref="F11:G11"/>
    <mergeCell ref="F12:G12"/>
    <mergeCell ref="F7:G7"/>
    <mergeCell ref="F8:G8"/>
    <mergeCell ref="G14:H14"/>
    <mergeCell ref="G15:H15"/>
  </mergeCells>
  <phoneticPr fontId="2" type="noConversion"/>
  <dataValidations count="3">
    <dataValidation type="list" allowBlank="1" showInputMessage="1" showErrorMessage="1" sqref="H10" xr:uid="{B578C121-074E-4703-9F9F-8BAF823E32F4}">
      <formula1>"30,50"</formula1>
    </dataValidation>
    <dataValidation type="list" allowBlank="1" showInputMessage="1" showErrorMessage="1" sqref="C11" xr:uid="{6D6C05A9-C8CF-447F-A140-E987827D1F12}">
      <formula1>"A,B"</formula1>
    </dataValidation>
    <dataValidation type="list" showInputMessage="1" showErrorMessage="1" sqref="H7:H8" xr:uid="{A9677B2A-0D71-4F21-80E1-8F6DB8C84297}">
      <formula1>"DA,NE"</formula1>
    </dataValidation>
  </dataValidations>
  <pageMargins left="0.25" right="0.25" top="0.75" bottom="0.75" header="0.3" footer="0.3"/>
  <pageSetup paperSize="9"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2AB3E89-9DBD-437B-A3A0-E14D687DF3F8}">
          <x14:formula1>
            <xm:f>'skriti šifrant'!$A$1:$A$3</xm:f>
          </x14:formula1>
          <xm:sqref>H9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A1:I39"/>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1.33203125" style="63" customWidth="1"/>
    <col min="4" max="4" width="24.88671875" style="63" customWidth="1"/>
    <col min="5" max="5" width="8.6640625" style="63" customWidth="1"/>
    <col min="6" max="6" width="28.5546875" style="63" customWidth="1"/>
    <col min="7" max="7" width="14.109375" style="50" customWidth="1"/>
    <col min="8" max="8" width="28.44140625" style="50" customWidth="1"/>
    <col min="9" max="16384" width="9.109375" style="50"/>
  </cols>
  <sheetData>
    <row r="1" spans="1:8" ht="14.4" thickBot="1" x14ac:dyDescent="0.3">
      <c r="A1" s="48"/>
      <c r="B1" s="49" t="s">
        <v>89</v>
      </c>
      <c r="C1" s="201"/>
      <c r="D1" s="49" t="s">
        <v>39</v>
      </c>
      <c r="E1" s="250"/>
      <c r="F1" s="251"/>
      <c r="G1" s="252"/>
    </row>
    <row r="2" spans="1:8" s="56" customFormat="1" x14ac:dyDescent="0.25">
      <c r="A2" s="51"/>
      <c r="B2" s="52"/>
      <c r="C2" s="53"/>
      <c r="D2" s="52"/>
      <c r="E2" s="54"/>
      <c r="F2" s="55"/>
      <c r="G2" s="55"/>
    </row>
    <row r="3" spans="1:8" x14ac:dyDescent="0.25">
      <c r="A3" s="56" t="s">
        <v>145</v>
      </c>
      <c r="B3" s="56"/>
      <c r="C3" s="57"/>
      <c r="D3" s="57"/>
      <c r="E3" s="57"/>
      <c r="F3" s="220" t="s">
        <v>144</v>
      </c>
      <c r="G3" s="221">
        <f>zahtevek!L6</f>
        <v>0</v>
      </c>
    </row>
    <row r="4" spans="1:8" x14ac:dyDescent="0.25">
      <c r="A4" s="58"/>
      <c r="B4" s="49" t="s">
        <v>40</v>
      </c>
      <c r="C4" s="12"/>
      <c r="D4" s="59" t="s">
        <v>57</v>
      </c>
      <c r="E4" s="12"/>
      <c r="F4" s="58" t="s">
        <v>24</v>
      </c>
    </row>
    <row r="5" spans="1:8" x14ac:dyDescent="0.25">
      <c r="A5" s="58"/>
      <c r="B5" s="49" t="s">
        <v>41</v>
      </c>
      <c r="C5" s="13"/>
      <c r="D5" s="60" t="s">
        <v>57</v>
      </c>
      <c r="E5" s="12"/>
      <c r="F5" s="58" t="s">
        <v>24</v>
      </c>
    </row>
    <row r="6" spans="1:8" s="56" customFormat="1" ht="14.4" thickBot="1" x14ac:dyDescent="0.3">
      <c r="A6" s="61"/>
      <c r="B6" s="52" t="s">
        <v>42</v>
      </c>
      <c r="C6" s="16"/>
      <c r="D6" s="52" t="s">
        <v>64</v>
      </c>
      <c r="E6" s="12"/>
      <c r="F6" s="52" t="s">
        <v>43</v>
      </c>
      <c r="G6" s="12"/>
    </row>
    <row r="7" spans="1:8" ht="14.4" thickBot="1" x14ac:dyDescent="0.3">
      <c r="A7" s="62"/>
      <c r="B7" s="62"/>
      <c r="F7" s="266" t="s">
        <v>138</v>
      </c>
      <c r="G7" s="267"/>
      <c r="H7" s="155"/>
    </row>
    <row r="8" spans="1:8" ht="14.4" thickBot="1" x14ac:dyDescent="0.3">
      <c r="B8" s="255" t="s">
        <v>3</v>
      </c>
      <c r="C8" s="256"/>
      <c r="D8" s="64"/>
      <c r="F8" s="266" t="s">
        <v>139</v>
      </c>
      <c r="G8" s="267"/>
      <c r="H8" s="155"/>
    </row>
    <row r="9" spans="1:8" s="65" customFormat="1" ht="31.5" customHeight="1" thickBot="1" x14ac:dyDescent="0.3">
      <c r="B9" s="66" t="s">
        <v>1</v>
      </c>
      <c r="C9" s="66" t="s">
        <v>2</v>
      </c>
      <c r="D9" s="253" t="s">
        <v>0</v>
      </c>
      <c r="E9" s="254"/>
      <c r="F9" s="263" t="s">
        <v>140</v>
      </c>
      <c r="G9" s="264"/>
      <c r="H9" s="99">
        <v>0.06</v>
      </c>
    </row>
    <row r="10" spans="1:8" s="67" customFormat="1" ht="27" customHeight="1" thickBot="1" x14ac:dyDescent="0.3">
      <c r="B10" s="29"/>
      <c r="C10" s="29"/>
      <c r="D10" s="257"/>
      <c r="E10" s="258"/>
      <c r="F10" s="261" t="s">
        <v>141</v>
      </c>
      <c r="G10" s="265"/>
      <c r="H10" s="189"/>
    </row>
    <row r="11" spans="1:8" ht="14.4" thickBot="1" x14ac:dyDescent="0.3">
      <c r="B11" s="68" t="s">
        <v>68</v>
      </c>
      <c r="C11" s="222"/>
      <c r="D11" s="259" t="str">
        <f>IF(ISBLANK(C11),"",VLOOKUP(C11,šifrant!A:B,2,FALSE))</f>
        <v/>
      </c>
      <c r="E11" s="260"/>
      <c r="F11" s="261" t="s">
        <v>142</v>
      </c>
      <c r="G11" s="262"/>
      <c r="H11" s="191">
        <f>ROUND(H23*(H10/100)*0.0885,2)</f>
        <v>0</v>
      </c>
    </row>
    <row r="12" spans="1:8" ht="14.4" thickBot="1" x14ac:dyDescent="0.3">
      <c r="B12" s="69"/>
      <c r="C12" s="70"/>
      <c r="D12" s="71"/>
      <c r="E12" s="57"/>
      <c r="F12" s="263" t="s">
        <v>143</v>
      </c>
      <c r="G12" s="264"/>
      <c r="H12" s="190">
        <f>ROUND(H23*0.0885,2)</f>
        <v>0</v>
      </c>
    </row>
    <row r="13" spans="1:8" ht="15.75" customHeight="1" thickBot="1" x14ac:dyDescent="0.3">
      <c r="B13" s="67"/>
      <c r="C13" s="49" t="s">
        <v>44</v>
      </c>
      <c r="D13" s="30"/>
      <c r="E13" s="72" t="str">
        <f>IF(ISBLANK(D13),"",VLOOKUP(D13,šifrant!A:B,2,FALSE))</f>
        <v/>
      </c>
    </row>
    <row r="14" spans="1:8" ht="14.4" thickBot="1" x14ac:dyDescent="0.3">
      <c r="B14" s="67"/>
      <c r="C14" s="49" t="s">
        <v>45</v>
      </c>
      <c r="D14" s="23" t="str">
        <f>IF(OR(ISBLANK(C11),ISBLANK(D13)),"0",IF(C11="A",VLOOKUP(D13,šifrant!A:C,3,FALSE),VLOOKUP(D13,šifrant!A:D,4,FALSE)))</f>
        <v>0</v>
      </c>
      <c r="E14" s="73"/>
      <c r="F14" s="213" t="s">
        <v>133</v>
      </c>
      <c r="G14" s="239">
        <f>IF(UPPER(H8)="DA",0,IF(ISBLANK(H10),H12,H12-H11))</f>
        <v>0</v>
      </c>
      <c r="H14" s="249"/>
    </row>
    <row r="15" spans="1:8" ht="14.4" thickBot="1" x14ac:dyDescent="0.3">
      <c r="B15" s="67"/>
      <c r="C15" s="49" t="s">
        <v>46</v>
      </c>
      <c r="D15" s="5"/>
      <c r="E15" s="73"/>
      <c r="F15" s="218" t="s">
        <v>134</v>
      </c>
      <c r="G15" s="239">
        <f>IF(UPPER(H8)="DA",0,ROUND(H23*0.0656,2))</f>
        <v>0</v>
      </c>
      <c r="H15" s="240"/>
    </row>
    <row r="16" spans="1:8" ht="14.4" thickBot="1" x14ac:dyDescent="0.3">
      <c r="B16" s="67"/>
      <c r="C16" s="67"/>
      <c r="D16" s="74"/>
      <c r="E16" s="73"/>
      <c r="F16" s="52" t="s">
        <v>135</v>
      </c>
      <c r="G16" s="239">
        <f>IF(UPPER(H8)="DA",0,ROUND((H23*H9)/100,2))</f>
        <v>0</v>
      </c>
      <c r="H16" s="240"/>
    </row>
    <row r="17" spans="1:8" ht="14.4" thickBot="1" x14ac:dyDescent="0.3">
      <c r="A17" s="49" t="s">
        <v>47</v>
      </c>
      <c r="B17" s="12"/>
      <c r="C17" s="49" t="s">
        <v>48</v>
      </c>
      <c r="D17" s="17"/>
      <c r="E17" s="73"/>
      <c r="F17" s="52" t="s">
        <v>136</v>
      </c>
      <c r="G17" s="239">
        <f>IF(UPPER(H8)="DA",0,ROUND(H23*0.001,2))</f>
        <v>0</v>
      </c>
      <c r="H17" s="240"/>
    </row>
    <row r="18" spans="1:8" ht="14.4" thickBot="1" x14ac:dyDescent="0.3">
      <c r="B18" s="207"/>
      <c r="C18" s="208" t="s">
        <v>49</v>
      </c>
      <c r="D18" s="209"/>
      <c r="E18" s="73"/>
      <c r="F18" s="52" t="s">
        <v>137</v>
      </c>
      <c r="G18" s="239">
        <f>IF(UPPER(H8)="DA",0,ROUND(H23*0.0053,2))</f>
        <v>0</v>
      </c>
      <c r="H18" s="240"/>
    </row>
    <row r="19" spans="1:8" ht="14.4" thickBot="1" x14ac:dyDescent="0.3">
      <c r="B19" s="210"/>
      <c r="C19" s="208" t="s">
        <v>50</v>
      </c>
      <c r="D19" s="211"/>
      <c r="E19" s="50"/>
    </row>
    <row r="20" spans="1:8" ht="14.4" thickBot="1" x14ac:dyDescent="0.3">
      <c r="B20" s="67"/>
      <c r="C20" s="67"/>
      <c r="D20" s="75"/>
      <c r="E20" s="57"/>
      <c r="F20" s="58"/>
      <c r="G20" s="49" t="s">
        <v>51</v>
      </c>
      <c r="H20" s="20">
        <f>IF(D19=0,0,ROUND(D18/D19,2))</f>
        <v>0</v>
      </c>
    </row>
    <row r="21" spans="1:8" ht="14.4" thickBot="1" x14ac:dyDescent="0.3">
      <c r="B21" s="247" t="s">
        <v>149</v>
      </c>
      <c r="C21" s="248"/>
      <c r="D21" s="194"/>
      <c r="E21" s="203"/>
      <c r="F21" s="207"/>
      <c r="G21" s="208" t="s">
        <v>121</v>
      </c>
      <c r="H21" s="212">
        <f>ROUND(H20*D15*D14/100,2)</f>
        <v>0</v>
      </c>
    </row>
    <row r="22" spans="1:8" ht="14.4" thickBot="1" x14ac:dyDescent="0.3">
      <c r="B22" s="248"/>
      <c r="C22" s="248"/>
      <c r="F22" s="204"/>
      <c r="G22" s="206" t="s">
        <v>123</v>
      </c>
      <c r="H22" s="205">
        <f>ROUND(+MIN(H21*D10,D21*D10),2)</f>
        <v>0</v>
      </c>
    </row>
    <row r="23" spans="1:8" ht="14.4" thickBot="1" x14ac:dyDescent="0.3">
      <c r="B23" s="195"/>
      <c r="C23" s="196" t="s">
        <v>150</v>
      </c>
      <c r="D23" s="224">
        <f>ROUND(D24*D10,2)</f>
        <v>0</v>
      </c>
      <c r="E23" s="197"/>
      <c r="F23" s="198"/>
      <c r="G23" s="199" t="s">
        <v>122</v>
      </c>
      <c r="H23" s="200">
        <f>IF(H22=0,0,MAX(H22,D23))</f>
        <v>0</v>
      </c>
    </row>
    <row r="24" spans="1:8" ht="17.399999999999999" customHeight="1" thickBot="1" x14ac:dyDescent="0.3">
      <c r="B24" s="223"/>
      <c r="C24" s="225" t="s">
        <v>157</v>
      </c>
      <c r="D24" s="228">
        <f>IF(G3=0,0,ROUND((šifrant!A23/G3),6))</f>
        <v>0</v>
      </c>
      <c r="E24" s="50"/>
      <c r="F24" s="58"/>
      <c r="G24" s="49" t="s">
        <v>52</v>
      </c>
      <c r="H24" s="20">
        <f>G14+G15+G16+G17+G18</f>
        <v>0</v>
      </c>
    </row>
    <row r="25" spans="1:8" ht="18" customHeight="1" thickBot="1" x14ac:dyDescent="0.3">
      <c r="F25" s="67"/>
      <c r="G25" s="76" t="s">
        <v>54</v>
      </c>
      <c r="H25" s="21">
        <f>ROUND(H23+H24,2)</f>
        <v>0</v>
      </c>
    </row>
    <row r="26" spans="1:8" ht="18.600000000000001" customHeight="1" thickBot="1" x14ac:dyDescent="0.3">
      <c r="A26" s="273" t="s">
        <v>124</v>
      </c>
      <c r="B26" s="274"/>
      <c r="C26" s="274"/>
      <c r="D26" s="274"/>
      <c r="E26" s="58"/>
      <c r="G26" s="49" t="s">
        <v>91</v>
      </c>
      <c r="H26" s="15"/>
    </row>
    <row r="27" spans="1:8" ht="14.4" thickBot="1" x14ac:dyDescent="0.3">
      <c r="A27" s="275" t="s">
        <v>125</v>
      </c>
      <c r="B27" s="276"/>
      <c r="C27" s="276"/>
      <c r="D27" s="277">
        <f>H21</f>
        <v>0</v>
      </c>
      <c r="F27" s="77"/>
      <c r="G27" s="76" t="s">
        <v>53</v>
      </c>
      <c r="H27" s="22">
        <f>H25+H26</f>
        <v>0</v>
      </c>
    </row>
    <row r="28" spans="1:8" ht="12" customHeight="1" x14ac:dyDescent="0.25">
      <c r="A28" s="276"/>
      <c r="B28" s="276"/>
      <c r="C28" s="276"/>
      <c r="D28" s="278"/>
      <c r="F28" s="77"/>
      <c r="G28" s="76"/>
      <c r="H28" s="202"/>
    </row>
    <row r="29" spans="1:8" ht="13.8" customHeight="1" x14ac:dyDescent="0.25">
      <c r="A29" s="241" t="s">
        <v>128</v>
      </c>
      <c r="B29" s="241"/>
      <c r="C29" s="241"/>
      <c r="D29" s="242">
        <f>ROUND(D21,2)</f>
        <v>0</v>
      </c>
      <c r="E29" s="50"/>
    </row>
    <row r="30" spans="1:8" ht="12.6" customHeight="1" x14ac:dyDescent="0.25">
      <c r="A30" s="241"/>
      <c r="B30" s="241"/>
      <c r="C30" s="241"/>
      <c r="D30" s="243"/>
      <c r="E30" s="50"/>
      <c r="F30" s="244" t="s">
        <v>132</v>
      </c>
      <c r="G30" s="245"/>
      <c r="H30" s="246"/>
    </row>
    <row r="31" spans="1:8" ht="15" customHeight="1" x14ac:dyDescent="0.25">
      <c r="A31" s="280" t="s">
        <v>158</v>
      </c>
      <c r="B31" s="281"/>
      <c r="C31" s="281"/>
      <c r="D31" s="282">
        <f xml:space="preserve"> IF(D10=0,0,ROUND(D23/D10,2))</f>
        <v>0</v>
      </c>
      <c r="E31" s="50"/>
      <c r="F31" s="272" t="s">
        <v>127</v>
      </c>
      <c r="G31" s="269"/>
      <c r="H31" s="272" t="s">
        <v>131</v>
      </c>
    </row>
    <row r="32" spans="1:8" ht="13.8" customHeight="1" x14ac:dyDescent="0.25">
      <c r="A32" s="281"/>
      <c r="B32" s="281"/>
      <c r="C32" s="281"/>
      <c r="D32" s="283"/>
      <c r="F32" s="279"/>
      <c r="G32" s="279"/>
      <c r="H32" s="269"/>
    </row>
    <row r="33" spans="1:9" ht="16.8" customHeight="1" x14ac:dyDescent="0.25">
      <c r="A33" s="216"/>
      <c r="B33" s="217"/>
      <c r="C33" s="214"/>
      <c r="D33" s="214"/>
      <c r="E33" s="214"/>
      <c r="F33" s="268" t="s">
        <v>126</v>
      </c>
      <c r="G33" s="269"/>
      <c r="H33" s="268" t="s">
        <v>130</v>
      </c>
    </row>
    <row r="34" spans="1:9" ht="7.8" customHeight="1" x14ac:dyDescent="0.25">
      <c r="A34" s="284" t="s">
        <v>129</v>
      </c>
      <c r="B34" s="270"/>
      <c r="D34" s="214"/>
      <c r="E34" s="214"/>
      <c r="F34" s="269"/>
      <c r="G34" s="269"/>
      <c r="H34" s="269"/>
      <c r="I34" s="215"/>
    </row>
    <row r="35" spans="1:9" ht="28.2" customHeight="1" thickBot="1" x14ac:dyDescent="0.3">
      <c r="A35" s="285"/>
      <c r="B35" s="271"/>
      <c r="C35" s="286" t="s">
        <v>148</v>
      </c>
      <c r="D35" s="226"/>
      <c r="E35" s="226"/>
      <c r="F35" s="288" t="s">
        <v>159</v>
      </c>
      <c r="G35" s="288"/>
      <c r="H35" s="227" t="s">
        <v>160</v>
      </c>
    </row>
    <row r="36" spans="1:9" ht="71.400000000000006" customHeight="1" x14ac:dyDescent="0.25">
      <c r="A36" s="285"/>
      <c r="B36" s="271"/>
      <c r="C36" s="287"/>
      <c r="D36" s="289" t="s">
        <v>161</v>
      </c>
      <c r="E36" s="290"/>
      <c r="F36" s="290"/>
      <c r="G36" s="290"/>
      <c r="H36" s="291"/>
    </row>
    <row r="37" spans="1:9" x14ac:dyDescent="0.25">
      <c r="B37" s="63"/>
      <c r="D37" s="292"/>
      <c r="E37" s="293"/>
      <c r="F37" s="293"/>
      <c r="G37" s="293"/>
      <c r="H37" s="294"/>
    </row>
    <row r="38" spans="1:9" x14ac:dyDescent="0.25">
      <c r="A38" s="78" t="s">
        <v>62</v>
      </c>
      <c r="B38" s="14"/>
      <c r="D38" s="292"/>
      <c r="E38" s="293"/>
      <c r="F38" s="293"/>
      <c r="G38" s="293"/>
      <c r="H38" s="294"/>
    </row>
    <row r="39" spans="1:9" ht="39.6" customHeight="1" thickBot="1" x14ac:dyDescent="0.3">
      <c r="D39" s="295"/>
      <c r="E39" s="296"/>
      <c r="F39" s="296"/>
      <c r="G39" s="296"/>
      <c r="H39" s="297"/>
    </row>
  </sheetData>
  <sheetProtection algorithmName="SHA-512" hashValue="/+HdteyzYfJ9rRqKExhBfDavuS+S2AwiCJsQPNspJ8imy2b4hB9LlFMOBEcSbO47NQ+6VIsXTx0KZCaJ+8NDjg==" saltValue="7wQPEffjjaBdHH2l3hu8cA==" spinCount="100000" sheet="1" selectLockedCells="1"/>
  <mergeCells count="34">
    <mergeCell ref="F33:G34"/>
    <mergeCell ref="H33:H34"/>
    <mergeCell ref="B34:B36"/>
    <mergeCell ref="G18:H18"/>
    <mergeCell ref="A31:C32"/>
    <mergeCell ref="D31:D32"/>
    <mergeCell ref="F31:G32"/>
    <mergeCell ref="H31:H32"/>
    <mergeCell ref="B21:C22"/>
    <mergeCell ref="A34:A36"/>
    <mergeCell ref="C35:C36"/>
    <mergeCell ref="F35:G35"/>
    <mergeCell ref="D36:H39"/>
    <mergeCell ref="G17:H17"/>
    <mergeCell ref="A26:D26"/>
    <mergeCell ref="A27:C28"/>
    <mergeCell ref="D27:D28"/>
    <mergeCell ref="A29:C30"/>
    <mergeCell ref="D29:D30"/>
    <mergeCell ref="F30:H30"/>
    <mergeCell ref="E1:G1"/>
    <mergeCell ref="B8:C8"/>
    <mergeCell ref="D9:E9"/>
    <mergeCell ref="D10:E10"/>
    <mergeCell ref="G16:H16"/>
    <mergeCell ref="D11:E11"/>
    <mergeCell ref="F9:G9"/>
    <mergeCell ref="F10:G10"/>
    <mergeCell ref="F11:G11"/>
    <mergeCell ref="F12:G12"/>
    <mergeCell ref="F7:G7"/>
    <mergeCell ref="F8:G8"/>
    <mergeCell ref="G14:H14"/>
    <mergeCell ref="G15:H15"/>
  </mergeCells>
  <phoneticPr fontId="2" type="noConversion"/>
  <dataValidations count="3">
    <dataValidation type="list" allowBlank="1" showInputMessage="1" showErrorMessage="1" sqref="H10" xr:uid="{3DC3DD04-D355-48C4-BDF0-AF6787318E2E}">
      <formula1>"30,50"</formula1>
    </dataValidation>
    <dataValidation type="list" allowBlank="1" showInputMessage="1" showErrorMessage="1" sqref="C11" xr:uid="{E3D8D602-8D58-4FA3-BB90-A50C7ADF63E9}">
      <formula1>"A,B"</formula1>
    </dataValidation>
    <dataValidation type="list" showInputMessage="1" showErrorMessage="1" sqref="H7:H8" xr:uid="{0991C7D6-04BF-42BE-A3B3-63323DBBDB72}">
      <formula1>"DA,NE"</formula1>
    </dataValidation>
  </dataValidations>
  <pageMargins left="0.25" right="0.25" top="0.75" bottom="0.75" header="0.3" footer="0.3"/>
  <pageSetup paperSize="9"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ED117C6-5D26-46FB-9467-4C427EDD3E15}">
          <x14:formula1>
            <xm:f>'skriti šifrant'!$A$1:$A$3</xm:f>
          </x14:formula1>
          <xm:sqref>H9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12</vt:i4>
      </vt:variant>
    </vt:vector>
  </HeadingPairs>
  <TitlesOfParts>
    <vt:vector size="12" baseType="lpstr">
      <vt:lpstr>Navodila</vt:lpstr>
      <vt:lpstr>šifrant</vt:lpstr>
      <vt:lpstr>skriti šifrant</vt:lpstr>
      <vt:lpstr>1. obr.</vt:lpstr>
      <vt:lpstr>2. obr.</vt:lpstr>
      <vt:lpstr>3.obr.</vt:lpstr>
      <vt:lpstr>4.obr.</vt:lpstr>
      <vt:lpstr>5.obr.</vt:lpstr>
      <vt:lpstr>6.obr.</vt:lpstr>
      <vt:lpstr>7.obr.</vt:lpstr>
      <vt:lpstr>8.obr.</vt:lpstr>
      <vt:lpstr>zahtevek</vt:lpstr>
    </vt:vector>
  </TitlesOfParts>
  <Company>ZZZS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ZZZS</dc:creator>
  <cp:lastModifiedBy>Martina Copot</cp:lastModifiedBy>
  <cp:lastPrinted>2023-04-03T23:13:54Z</cp:lastPrinted>
  <dcterms:created xsi:type="dcterms:W3CDTF">2004-10-25T09:54:36Z</dcterms:created>
  <dcterms:modified xsi:type="dcterms:W3CDTF">2023-05-25T12:57:20Z</dcterms:modified>
</cp:coreProperties>
</file>